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vrdavakulture-my.sharepoint.com/personal/marina_tvrdjava-kulture_hr/Documents/Radna površina/"/>
    </mc:Choice>
  </mc:AlternateContent>
  <xr:revisionPtr revIDLastSave="0" documentId="8_{188F33B0-A5C5-4837-9E9B-B744C8B64A30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state="hidden" r:id="rId5"/>
    <sheet name="Račun financiranja po izvorima" sheetId="9" state="hidden" r:id="rId6"/>
    <sheet name="POSEBNI DIO." sheetId="11" r:id="rId7"/>
  </sheets>
  <definedNames>
    <definedName name="_xlnm.Print_Area" localSheetId="2">'Prihodi i rashodi po izvorima'!$A$9:$C$22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0" l="1"/>
  <c r="F11" i="3"/>
  <c r="F10" i="3" s="1"/>
  <c r="F16" i="3"/>
  <c r="F12" i="3" s="1"/>
  <c r="E10" i="3"/>
  <c r="D10" i="3"/>
  <c r="D11" i="3"/>
  <c r="E12" i="3"/>
  <c r="F31" i="3"/>
  <c r="E31" i="3"/>
  <c r="D31" i="3"/>
  <c r="F32" i="3"/>
  <c r="F28" i="3"/>
  <c r="F24" i="3"/>
  <c r="F22" i="3"/>
  <c r="E29" i="3"/>
  <c r="D12" i="3"/>
  <c r="D24" i="3"/>
  <c r="D22" i="3"/>
  <c r="E32" i="3"/>
  <c r="D32" i="3"/>
  <c r="D29" i="3"/>
  <c r="D28" i="3" s="1"/>
  <c r="F45" i="3"/>
  <c r="F43" i="3" s="1"/>
  <c r="E43" i="3"/>
  <c r="D43" i="3"/>
  <c r="F48" i="3"/>
  <c r="E48" i="3"/>
  <c r="D48" i="3"/>
  <c r="F42" i="3" l="1"/>
  <c r="B30" i="8" l="1"/>
  <c r="E35" i="8"/>
  <c r="E34" i="8"/>
  <c r="C43" i="8"/>
  <c r="D43" i="8"/>
  <c r="B43" i="8"/>
  <c r="D9" i="11"/>
  <c r="B24" i="8"/>
  <c r="C15" i="8" l="1"/>
  <c r="D15" i="8"/>
  <c r="B15" i="8"/>
  <c r="B12" i="8"/>
  <c r="B32" i="8" s="1"/>
  <c r="C26" i="8"/>
  <c r="D26" i="8"/>
  <c r="B26" i="8"/>
  <c r="C24" i="8"/>
  <c r="D24" i="8"/>
  <c r="D20" i="8"/>
  <c r="B20" i="8"/>
  <c r="B19" i="8" s="1"/>
  <c r="C22" i="8"/>
  <c r="D22" i="8"/>
  <c r="D21" i="8" s="1"/>
  <c r="B25" i="8"/>
  <c r="B22" i="8"/>
  <c r="B21" i="8" s="1"/>
  <c r="C20" i="8"/>
  <c r="C18" i="8"/>
  <c r="D18" i="8"/>
  <c r="B18" i="8"/>
  <c r="C16" i="8"/>
  <c r="D16" i="8"/>
  <c r="B16" i="8"/>
  <c r="C14" i="8"/>
  <c r="D14" i="8"/>
  <c r="B14" i="8"/>
  <c r="B13" i="8" s="1"/>
  <c r="C12" i="8"/>
  <c r="D12" i="8"/>
  <c r="B23" i="8" l="1"/>
  <c r="D23" i="8"/>
  <c r="B11" i="8"/>
  <c r="C23" i="8"/>
  <c r="E9" i="11"/>
  <c r="E367" i="11"/>
  <c r="E366" i="11" s="1"/>
  <c r="D366" i="11"/>
  <c r="C366" i="11"/>
  <c r="B366" i="11"/>
  <c r="E365" i="11"/>
  <c r="E364" i="11" s="1"/>
  <c r="D364" i="11"/>
  <c r="C364" i="11"/>
  <c r="B364" i="11"/>
  <c r="D363" i="11"/>
  <c r="E363" i="11" s="1"/>
  <c r="C363" i="11"/>
  <c r="C362" i="11" s="1"/>
  <c r="E361" i="11"/>
  <c r="E360" i="11" s="1"/>
  <c r="D360" i="11"/>
  <c r="C360" i="11"/>
  <c r="B360" i="11"/>
  <c r="E359" i="11"/>
  <c r="E358" i="11"/>
  <c r="E357" i="11" s="1"/>
  <c r="D357" i="11"/>
  <c r="C357" i="11"/>
  <c r="B357" i="11"/>
  <c r="E356" i="11"/>
  <c r="E355" i="11"/>
  <c r="E354" i="11" s="1"/>
  <c r="D354" i="11"/>
  <c r="C354" i="11"/>
  <c r="B354" i="11"/>
  <c r="E353" i="11"/>
  <c r="E352" i="11"/>
  <c r="E351" i="11"/>
  <c r="E350" i="11"/>
  <c r="E349" i="11"/>
  <c r="E348" i="11"/>
  <c r="D347" i="11"/>
  <c r="C347" i="11"/>
  <c r="B347" i="11"/>
  <c r="E346" i="11"/>
  <c r="E345" i="11" s="1"/>
  <c r="D345" i="11"/>
  <c r="C345" i="11"/>
  <c r="B345" i="11"/>
  <c r="E344" i="11"/>
  <c r="E343" i="11"/>
  <c r="D342" i="11"/>
  <c r="C342" i="11"/>
  <c r="B342" i="11"/>
  <c r="E341" i="11"/>
  <c r="E340" i="11" s="1"/>
  <c r="D340" i="11"/>
  <c r="C340" i="11"/>
  <c r="B340" i="11"/>
  <c r="E339" i="11"/>
  <c r="E338" i="11" s="1"/>
  <c r="D338" i="11"/>
  <c r="C338" i="11"/>
  <c r="B338" i="11"/>
  <c r="E336" i="11"/>
  <c r="E335" i="11"/>
  <c r="E334" i="11"/>
  <c r="E333" i="11"/>
  <c r="E332" i="11"/>
  <c r="E331" i="11"/>
  <c r="D330" i="11"/>
  <c r="C330" i="11"/>
  <c r="B330" i="11"/>
  <c r="E329" i="11"/>
  <c r="E328" i="11" s="1"/>
  <c r="D328" i="11"/>
  <c r="C328" i="11"/>
  <c r="B328" i="11"/>
  <c r="E327" i="11"/>
  <c r="E326" i="11"/>
  <c r="D325" i="11"/>
  <c r="C325" i="11"/>
  <c r="B325" i="11"/>
  <c r="E324" i="11"/>
  <c r="E323" i="11" s="1"/>
  <c r="D323" i="11"/>
  <c r="C323" i="11"/>
  <c r="B323" i="11"/>
  <c r="E322" i="11"/>
  <c r="E321" i="11" s="1"/>
  <c r="D321" i="11"/>
  <c r="C321" i="11"/>
  <c r="B321" i="11"/>
  <c r="E320" i="11"/>
  <c r="E319" i="11"/>
  <c r="E318" i="11"/>
  <c r="E317" i="11" s="1"/>
  <c r="D317" i="11"/>
  <c r="C317" i="11"/>
  <c r="B317" i="11"/>
  <c r="E316" i="11"/>
  <c r="E315" i="11" s="1"/>
  <c r="D315" i="11"/>
  <c r="C315" i="11"/>
  <c r="B315" i="11"/>
  <c r="E314" i="11"/>
  <c r="E313" i="11" s="1"/>
  <c r="D313" i="11"/>
  <c r="C313" i="11"/>
  <c r="B313" i="11"/>
  <c r="E312" i="11"/>
  <c r="D311" i="11"/>
  <c r="E311" i="11" s="1"/>
  <c r="E310" i="11"/>
  <c r="E309" i="11"/>
  <c r="E308" i="11"/>
  <c r="C307" i="11"/>
  <c r="B307" i="11"/>
  <c r="E306" i="11"/>
  <c r="E305" i="11" s="1"/>
  <c r="D305" i="11"/>
  <c r="C305" i="11"/>
  <c r="B305" i="11"/>
  <c r="E304" i="11"/>
  <c r="E303" i="11"/>
  <c r="D302" i="11"/>
  <c r="C302" i="11"/>
  <c r="B302" i="11"/>
  <c r="E301" i="11"/>
  <c r="E300" i="11" s="1"/>
  <c r="D300" i="11"/>
  <c r="C300" i="11"/>
  <c r="B300" i="11"/>
  <c r="E299" i="11"/>
  <c r="E298" i="11" s="1"/>
  <c r="D298" i="11"/>
  <c r="C298" i="11"/>
  <c r="B298" i="11"/>
  <c r="D296" i="11"/>
  <c r="D295" i="11" s="1"/>
  <c r="C295" i="11"/>
  <c r="B295" i="11"/>
  <c r="D294" i="11"/>
  <c r="D293" i="11" s="1"/>
  <c r="C293" i="11"/>
  <c r="B293" i="11"/>
  <c r="D292" i="11"/>
  <c r="D291" i="11" s="1"/>
  <c r="C291" i="11"/>
  <c r="B291" i="11"/>
  <c r="D290" i="11"/>
  <c r="E290" i="11" s="1"/>
  <c r="D288" i="11"/>
  <c r="E288" i="11" s="1"/>
  <c r="D287" i="11"/>
  <c r="E287" i="11" s="1"/>
  <c r="E286" i="11"/>
  <c r="C285" i="11"/>
  <c r="B285" i="11"/>
  <c r="E284" i="11"/>
  <c r="E283" i="11" s="1"/>
  <c r="D283" i="11"/>
  <c r="C283" i="11"/>
  <c r="B283" i="11"/>
  <c r="D282" i="11"/>
  <c r="E282" i="11" s="1"/>
  <c r="E281" i="11"/>
  <c r="C280" i="11"/>
  <c r="B280" i="11"/>
  <c r="D279" i="11"/>
  <c r="D278" i="11" s="1"/>
  <c r="C278" i="11"/>
  <c r="B278" i="11"/>
  <c r="D277" i="11"/>
  <c r="E277" i="11" s="1"/>
  <c r="E276" i="11" s="1"/>
  <c r="C276" i="11"/>
  <c r="B276" i="11"/>
  <c r="C273" i="11"/>
  <c r="B273" i="11"/>
  <c r="D272" i="11"/>
  <c r="D271" i="11" s="1"/>
  <c r="C271" i="11"/>
  <c r="B271" i="11"/>
  <c r="C269" i="11"/>
  <c r="B269" i="11"/>
  <c r="E264" i="11"/>
  <c r="C263" i="11"/>
  <c r="B263" i="11"/>
  <c r="D262" i="11"/>
  <c r="E262" i="11" s="1"/>
  <c r="E261" i="11" s="1"/>
  <c r="C261" i="11"/>
  <c r="B261" i="11"/>
  <c r="E259" i="11"/>
  <c r="C258" i="11"/>
  <c r="B258" i="11"/>
  <c r="C256" i="11"/>
  <c r="B256" i="11"/>
  <c r="C254" i="11"/>
  <c r="B254" i="11"/>
  <c r="E251" i="11"/>
  <c r="E250" i="11" s="1"/>
  <c r="D250" i="11"/>
  <c r="C250" i="11"/>
  <c r="B250" i="11"/>
  <c r="D249" i="11"/>
  <c r="E249" i="11" s="1"/>
  <c r="E248" i="11"/>
  <c r="E247" i="11" s="1"/>
  <c r="D247" i="11"/>
  <c r="C247" i="11"/>
  <c r="B247" i="11"/>
  <c r="E246" i="11"/>
  <c r="E245" i="11" s="1"/>
  <c r="D245" i="11"/>
  <c r="C245" i="11"/>
  <c r="B245" i="11"/>
  <c r="E244" i="11"/>
  <c r="E243" i="11" s="1"/>
  <c r="D243" i="11"/>
  <c r="C243" i="11"/>
  <c r="B243" i="11"/>
  <c r="E242" i="11"/>
  <c r="E241" i="11" s="1"/>
  <c r="D241" i="11"/>
  <c r="C241" i="11"/>
  <c r="B241" i="11"/>
  <c r="E240" i="11"/>
  <c r="E239" i="11"/>
  <c r="E238" i="11"/>
  <c r="E237" i="11"/>
  <c r="D236" i="11"/>
  <c r="C236" i="11"/>
  <c r="B236" i="11"/>
  <c r="E235" i="11"/>
  <c r="E234" i="11" s="1"/>
  <c r="D234" i="11"/>
  <c r="C234" i="11"/>
  <c r="B234" i="11"/>
  <c r="E233" i="11"/>
  <c r="E232" i="11" s="1"/>
  <c r="D232" i="11"/>
  <c r="C232" i="11"/>
  <c r="B232" i="11"/>
  <c r="D231" i="11"/>
  <c r="D230" i="11" s="1"/>
  <c r="C230" i="11"/>
  <c r="B230" i="11"/>
  <c r="E229" i="11"/>
  <c r="E228" i="11" s="1"/>
  <c r="D228" i="11"/>
  <c r="C228" i="11"/>
  <c r="B228" i="11"/>
  <c r="E226" i="11"/>
  <c r="E225" i="11" s="1"/>
  <c r="D225" i="11"/>
  <c r="C225" i="11"/>
  <c r="B225" i="11"/>
  <c r="E224" i="11"/>
  <c r="E223" i="11" s="1"/>
  <c r="D223" i="11"/>
  <c r="C223" i="11"/>
  <c r="B223" i="11"/>
  <c r="E222" i="11"/>
  <c r="E221" i="11"/>
  <c r="E220" i="11"/>
  <c r="E219" i="11"/>
  <c r="D218" i="11"/>
  <c r="C218" i="11"/>
  <c r="B218" i="11"/>
  <c r="E217" i="11"/>
  <c r="E216" i="11"/>
  <c r="D215" i="11"/>
  <c r="C215" i="11"/>
  <c r="B215" i="11"/>
  <c r="E214" i="11"/>
  <c r="E213" i="11" s="1"/>
  <c r="D213" i="11"/>
  <c r="C213" i="11"/>
  <c r="B213" i="11"/>
  <c r="E212" i="11"/>
  <c r="E211" i="11" s="1"/>
  <c r="D211" i="11"/>
  <c r="C211" i="11"/>
  <c r="B211" i="11"/>
  <c r="E209" i="11"/>
  <c r="E208" i="11" s="1"/>
  <c r="D208" i="11"/>
  <c r="C208" i="11"/>
  <c r="B208" i="11"/>
  <c r="E207" i="11"/>
  <c r="E206" i="11" s="1"/>
  <c r="D206" i="11"/>
  <c r="C206" i="11"/>
  <c r="B206" i="11"/>
  <c r="E205" i="11"/>
  <c r="E204" i="11"/>
  <c r="E203" i="11"/>
  <c r="E202" i="11"/>
  <c r="D201" i="11"/>
  <c r="C201" i="11"/>
  <c r="B201" i="11"/>
  <c r="E200" i="11"/>
  <c r="E199" i="11" s="1"/>
  <c r="D199" i="11"/>
  <c r="C199" i="11"/>
  <c r="B199" i="11"/>
  <c r="E198" i="11"/>
  <c r="E197" i="11" s="1"/>
  <c r="D197" i="11"/>
  <c r="C197" i="11"/>
  <c r="B197" i="11"/>
  <c r="E196" i="11"/>
  <c r="E195" i="11" s="1"/>
  <c r="D195" i="11"/>
  <c r="C195" i="11"/>
  <c r="B195" i="11"/>
  <c r="E194" i="11"/>
  <c r="E193" i="11" s="1"/>
  <c r="D193" i="11"/>
  <c r="C193" i="11"/>
  <c r="B193" i="11"/>
  <c r="E190" i="11"/>
  <c r="B189" i="11"/>
  <c r="E188" i="11"/>
  <c r="B187" i="11"/>
  <c r="D186" i="11"/>
  <c r="E186" i="11" s="1"/>
  <c r="E185" i="11"/>
  <c r="E184" i="11" s="1"/>
  <c r="D184" i="11"/>
  <c r="C184" i="11"/>
  <c r="B184" i="11"/>
  <c r="E183" i="11"/>
  <c r="E182" i="11" s="1"/>
  <c r="D182" i="11"/>
  <c r="C182" i="11"/>
  <c r="B182" i="11"/>
  <c r="E181" i="11"/>
  <c r="E179" i="11"/>
  <c r="E178" i="11" s="1"/>
  <c r="D178" i="11"/>
  <c r="C178" i="11"/>
  <c r="B178" i="11"/>
  <c r="D177" i="11"/>
  <c r="E177" i="11" s="1"/>
  <c r="E176" i="11"/>
  <c r="E175" i="11" s="1"/>
  <c r="D175" i="11"/>
  <c r="C175" i="11"/>
  <c r="B175" i="11"/>
  <c r="E174" i="11"/>
  <c r="E173" i="11" s="1"/>
  <c r="D173" i="11"/>
  <c r="C173" i="11"/>
  <c r="B173" i="11"/>
  <c r="E172" i="11"/>
  <c r="E170" i="11"/>
  <c r="E169" i="11"/>
  <c r="D168" i="11"/>
  <c r="C168" i="11"/>
  <c r="B168" i="11"/>
  <c r="E167" i="11"/>
  <c r="E166" i="11"/>
  <c r="E165" i="11" s="1"/>
  <c r="D165" i="11"/>
  <c r="C165" i="11"/>
  <c r="B165" i="11"/>
  <c r="E164" i="11"/>
  <c r="E163" i="11" s="1"/>
  <c r="D163" i="11"/>
  <c r="C163" i="11"/>
  <c r="B163" i="11"/>
  <c r="E162" i="11"/>
  <c r="E161" i="11" s="1"/>
  <c r="D161" i="11"/>
  <c r="C161" i="11"/>
  <c r="B161" i="11"/>
  <c r="E160" i="11"/>
  <c r="E159" i="11"/>
  <c r="E158" i="11" s="1"/>
  <c r="D158" i="11"/>
  <c r="C158" i="11"/>
  <c r="B158" i="11"/>
  <c r="E157" i="11"/>
  <c r="E156" i="11"/>
  <c r="E155" i="11"/>
  <c r="D154" i="11"/>
  <c r="C154" i="11"/>
  <c r="B154" i="11"/>
  <c r="E153" i="11"/>
  <c r="E152" i="11" s="1"/>
  <c r="D152" i="11"/>
  <c r="C152" i="11"/>
  <c r="B152" i="11"/>
  <c r="E151" i="11"/>
  <c r="E150" i="11"/>
  <c r="E149" i="11"/>
  <c r="E148" i="11"/>
  <c r="E147" i="11"/>
  <c r="D146" i="11"/>
  <c r="C146" i="11"/>
  <c r="B146" i="11"/>
  <c r="E145" i="11"/>
  <c r="E144" i="11"/>
  <c r="E143" i="11"/>
  <c r="D142" i="11"/>
  <c r="C142" i="11"/>
  <c r="B142" i="11"/>
  <c r="E141" i="11"/>
  <c r="E140" i="11"/>
  <c r="E139" i="11"/>
  <c r="E138" i="11" s="1"/>
  <c r="D138" i="11"/>
  <c r="C138" i="11"/>
  <c r="B138" i="11"/>
  <c r="E137" i="11"/>
  <c r="E136" i="11"/>
  <c r="E135" i="11" s="1"/>
  <c r="D135" i="11"/>
  <c r="C135" i="11"/>
  <c r="B135" i="11"/>
  <c r="E134" i="11"/>
  <c r="E133" i="11"/>
  <c r="E132" i="11" s="1"/>
  <c r="D132" i="11"/>
  <c r="C132" i="11"/>
  <c r="B132" i="11"/>
  <c r="E131" i="11"/>
  <c r="E130" i="11"/>
  <c r="E129" i="11"/>
  <c r="E128" i="11"/>
  <c r="E127" i="11"/>
  <c r="E126" i="11"/>
  <c r="E125" i="11"/>
  <c r="E124" i="11"/>
  <c r="D123" i="11"/>
  <c r="C123" i="11"/>
  <c r="B123" i="11"/>
  <c r="E122" i="11"/>
  <c r="E121" i="11"/>
  <c r="E120" i="11"/>
  <c r="D119" i="11"/>
  <c r="C119" i="11"/>
  <c r="B119" i="11"/>
  <c r="E118" i="11"/>
  <c r="E117" i="11" s="1"/>
  <c r="D117" i="11"/>
  <c r="C117" i="11"/>
  <c r="B117" i="11"/>
  <c r="E116" i="11"/>
  <c r="E115" i="11" s="1"/>
  <c r="D115" i="11"/>
  <c r="C115" i="11"/>
  <c r="B115" i="11"/>
  <c r="E114" i="11"/>
  <c r="E113" i="11" s="1"/>
  <c r="D113" i="11"/>
  <c r="C113" i="11"/>
  <c r="B113" i="11"/>
  <c r="E112" i="11"/>
  <c r="E111" i="11" s="1"/>
  <c r="D111" i="11"/>
  <c r="C111" i="11"/>
  <c r="B111" i="11"/>
  <c r="E109" i="11"/>
  <c r="E108" i="11" s="1"/>
  <c r="D108" i="11"/>
  <c r="C108" i="11"/>
  <c r="B108" i="11"/>
  <c r="E107" i="11"/>
  <c r="E106" i="11"/>
  <c r="E105" i="11"/>
  <c r="E104" i="11"/>
  <c r="D103" i="11"/>
  <c r="C103" i="11"/>
  <c r="B103" i="11"/>
  <c r="E102" i="11"/>
  <c r="E101" i="11"/>
  <c r="D100" i="11"/>
  <c r="C100" i="11"/>
  <c r="B100" i="11"/>
  <c r="E99" i="11"/>
  <c r="E98" i="11"/>
  <c r="D97" i="11"/>
  <c r="C97" i="11"/>
  <c r="B97" i="11"/>
  <c r="E96" i="11"/>
  <c r="E95" i="11"/>
  <c r="E94" i="11"/>
  <c r="E93" i="11"/>
  <c r="D92" i="11"/>
  <c r="C92" i="11"/>
  <c r="B92" i="11"/>
  <c r="E91" i="11"/>
  <c r="E90" i="11" s="1"/>
  <c r="D90" i="11"/>
  <c r="C90" i="11"/>
  <c r="B90" i="11"/>
  <c r="E89" i="11"/>
  <c r="E88" i="11"/>
  <c r="E87" i="11"/>
  <c r="E86" i="11"/>
  <c r="E85" i="11"/>
  <c r="E84" i="11"/>
  <c r="E83" i="11"/>
  <c r="E82" i="11"/>
  <c r="E81" i="11"/>
  <c r="D80" i="11"/>
  <c r="C80" i="11"/>
  <c r="B80" i="11"/>
  <c r="E79" i="11"/>
  <c r="E78" i="11"/>
  <c r="E77" i="11"/>
  <c r="E76" i="11"/>
  <c r="E75" i="11"/>
  <c r="D74" i="11"/>
  <c r="C74" i="11"/>
  <c r="B74" i="11"/>
  <c r="E73" i="11"/>
  <c r="E72" i="11"/>
  <c r="E70" i="11" s="1"/>
  <c r="E71" i="11"/>
  <c r="D70" i="11"/>
  <c r="C70" i="11"/>
  <c r="B70" i="11"/>
  <c r="E69" i="11"/>
  <c r="E68" i="11" s="1"/>
  <c r="D68" i="11"/>
  <c r="C68" i="11"/>
  <c r="B68" i="11"/>
  <c r="E67" i="11"/>
  <c r="E66" i="11" s="1"/>
  <c r="D66" i="11"/>
  <c r="C66" i="11"/>
  <c r="B66" i="11"/>
  <c r="E65" i="11"/>
  <c r="E64" i="11"/>
  <c r="D63" i="11"/>
  <c r="C63" i="11"/>
  <c r="B63" i="11"/>
  <c r="E61" i="11"/>
  <c r="E60" i="11"/>
  <c r="D59" i="11"/>
  <c r="C59" i="11"/>
  <c r="B59" i="11"/>
  <c r="E58" i="11"/>
  <c r="E57" i="11"/>
  <c r="E56" i="11" s="1"/>
  <c r="D56" i="11"/>
  <c r="C56" i="11"/>
  <c r="B56" i="11"/>
  <c r="E55" i="11"/>
  <c r="E54" i="11"/>
  <c r="E53" i="11" s="1"/>
  <c r="D53" i="11"/>
  <c r="C53" i="11"/>
  <c r="B53" i="11"/>
  <c r="E52" i="11"/>
  <c r="E51" i="11"/>
  <c r="E50" i="11"/>
  <c r="D49" i="11"/>
  <c r="C49" i="11"/>
  <c r="B49" i="11"/>
  <c r="E48" i="11"/>
  <c r="E47" i="11" s="1"/>
  <c r="D47" i="11"/>
  <c r="C47" i="11"/>
  <c r="B47" i="11"/>
  <c r="E45" i="11"/>
  <c r="E44" i="11"/>
  <c r="D43" i="11"/>
  <c r="C43" i="11"/>
  <c r="B43" i="11"/>
  <c r="E42" i="11"/>
  <c r="E41" i="11" s="1"/>
  <c r="D41" i="11"/>
  <c r="C41" i="11"/>
  <c r="B41" i="11"/>
  <c r="E40" i="11"/>
  <c r="E39" i="11"/>
  <c r="E38" i="11"/>
  <c r="E37" i="11"/>
  <c r="D36" i="11"/>
  <c r="C36" i="11"/>
  <c r="B36" i="11"/>
  <c r="E35" i="11"/>
  <c r="E34" i="11" s="1"/>
  <c r="D34" i="11"/>
  <c r="C34" i="11"/>
  <c r="B34" i="11"/>
  <c r="E33" i="11"/>
  <c r="E32" i="11"/>
  <c r="E31" i="11"/>
  <c r="E30" i="11"/>
  <c r="E29" i="11"/>
  <c r="E28" i="11"/>
  <c r="E27" i="11"/>
  <c r="E26" i="11"/>
  <c r="D25" i="11"/>
  <c r="C25" i="11"/>
  <c r="B25" i="11"/>
  <c r="E24" i="11"/>
  <c r="E23" i="11"/>
  <c r="E22" i="11"/>
  <c r="E21" i="11"/>
  <c r="D20" i="11"/>
  <c r="C20" i="11"/>
  <c r="B20" i="11"/>
  <c r="E19" i="11"/>
  <c r="E18" i="11"/>
  <c r="E17" i="11"/>
  <c r="D16" i="11"/>
  <c r="C16" i="11"/>
  <c r="B16" i="11"/>
  <c r="E15" i="11"/>
  <c r="E14" i="11" s="1"/>
  <c r="D14" i="11"/>
  <c r="C14" i="11"/>
  <c r="B14" i="11"/>
  <c r="E13" i="11"/>
  <c r="E12" i="11" s="1"/>
  <c r="D12" i="11"/>
  <c r="C12" i="11"/>
  <c r="B12" i="11"/>
  <c r="E11" i="11"/>
  <c r="E10" i="11"/>
  <c r="C9" i="11"/>
  <c r="B9" i="11"/>
  <c r="E8" i="11"/>
  <c r="E7" i="11"/>
  <c r="E6" i="11"/>
  <c r="E5" i="11"/>
  <c r="D265" i="11" l="1"/>
  <c r="E265" i="11" s="1"/>
  <c r="E302" i="11"/>
  <c r="D260" i="11"/>
  <c r="D258" i="11" s="1"/>
  <c r="D274" i="11"/>
  <c r="E274" i="11" s="1"/>
  <c r="E273" i="11" s="1"/>
  <c r="D289" i="11"/>
  <c r="D307" i="11"/>
  <c r="E325" i="11"/>
  <c r="E63" i="11"/>
  <c r="E142" i="11"/>
  <c r="D171" i="11"/>
  <c r="E171" i="11" s="1"/>
  <c r="E236" i="11"/>
  <c r="D46" i="11"/>
  <c r="E46" i="11" s="1"/>
  <c r="E49" i="11"/>
  <c r="E59" i="11"/>
  <c r="E100" i="11"/>
  <c r="D210" i="11"/>
  <c r="E210" i="11" s="1"/>
  <c r="D337" i="11"/>
  <c r="E337" i="11" s="1"/>
  <c r="E43" i="11"/>
  <c r="E80" i="11"/>
  <c r="E97" i="11"/>
  <c r="C110" i="11"/>
  <c r="E231" i="11"/>
  <c r="E230" i="11" s="1"/>
  <c r="E347" i="11"/>
  <c r="E20" i="11"/>
  <c r="D110" i="11"/>
  <c r="E110" i="11" s="1"/>
  <c r="E201" i="11"/>
  <c r="E215" i="11"/>
  <c r="D261" i="11"/>
  <c r="E307" i="11"/>
  <c r="E146" i="11"/>
  <c r="D227" i="11"/>
  <c r="E227" i="11" s="1"/>
  <c r="D255" i="11"/>
  <c r="D254" i="11" s="1"/>
  <c r="D270" i="11"/>
  <c r="E296" i="11"/>
  <c r="E295" i="11" s="1"/>
  <c r="E16" i="11"/>
  <c r="C62" i="11"/>
  <c r="E119" i="11"/>
  <c r="E154" i="11"/>
  <c r="E168" i="11"/>
  <c r="D192" i="11"/>
  <c r="E218" i="11"/>
  <c r="D280" i="11"/>
  <c r="E342" i="11"/>
  <c r="D297" i="11"/>
  <c r="E297" i="11" s="1"/>
  <c r="E92" i="11"/>
  <c r="D268" i="11"/>
  <c r="E268" i="11" s="1"/>
  <c r="D285" i="11"/>
  <c r="E292" i="11"/>
  <c r="E291" i="11" s="1"/>
  <c r="E25" i="11"/>
  <c r="E36" i="11"/>
  <c r="E74" i="11"/>
  <c r="D62" i="11"/>
  <c r="E62" i="11" s="1"/>
  <c r="E103" i="11"/>
  <c r="E123" i="11"/>
  <c r="D266" i="11"/>
  <c r="E266" i="11" s="1"/>
  <c r="D276" i="11"/>
  <c r="E280" i="11"/>
  <c r="E330" i="11"/>
  <c r="E192" i="11"/>
  <c r="D180" i="11"/>
  <c r="E180" i="11" s="1"/>
  <c r="E272" i="11"/>
  <c r="E271" i="11" s="1"/>
  <c r="E279" i="11"/>
  <c r="E278" i="11" s="1"/>
  <c r="D362" i="11"/>
  <c r="E362" i="11" s="1"/>
  <c r="D257" i="11"/>
  <c r="E294" i="11"/>
  <c r="E293" i="11" s="1"/>
  <c r="E260" i="11" l="1"/>
  <c r="E258" i="11" s="1"/>
  <c r="D191" i="11"/>
  <c r="E191" i="11" s="1"/>
  <c r="D273" i="11"/>
  <c r="E289" i="11"/>
  <c r="E285" i="11" s="1"/>
  <c r="D267" i="11"/>
  <c r="E267" i="11" s="1"/>
  <c r="E263" i="11" s="1"/>
  <c r="D275" i="11"/>
  <c r="E275" i="11" s="1"/>
  <c r="E255" i="11"/>
  <c r="E254" i="11" s="1"/>
  <c r="E270" i="11"/>
  <c r="E269" i="11" s="1"/>
  <c r="D269" i="11"/>
  <c r="E257" i="11"/>
  <c r="E256" i="11" s="1"/>
  <c r="D256" i="11"/>
  <c r="E46" i="8"/>
  <c r="D263" i="11" l="1"/>
  <c r="D253" i="11"/>
  <c r="E253" i="11" s="1"/>
  <c r="G18" i="10"/>
  <c r="G26" i="10" s="1"/>
  <c r="H18" i="10"/>
  <c r="H26" i="10" s="1"/>
  <c r="F18" i="10"/>
  <c r="F26" i="10" s="1"/>
  <c r="D252" i="11" l="1"/>
  <c r="E252" i="11" s="1"/>
  <c r="E43" i="8" l="1"/>
  <c r="E45" i="8"/>
  <c r="D42" i="8" l="1"/>
  <c r="G14" i="8" l="1"/>
  <c r="E42" i="3" l="1"/>
  <c r="C34" i="8"/>
  <c r="D34" i="8"/>
  <c r="C32" i="8" l="1"/>
  <c r="D32" i="8"/>
  <c r="E22" i="3"/>
  <c r="E24" i="3"/>
  <c r="C42" i="8"/>
  <c r="C41" i="8" s="1"/>
  <c r="D41" i="8"/>
  <c r="D40" i="8"/>
  <c r="D38" i="8"/>
  <c r="D36" i="8"/>
  <c r="D37" i="8" l="1"/>
  <c r="D39" i="8"/>
  <c r="D33" i="8"/>
  <c r="C31" i="8" l="1"/>
  <c r="C38" i="8"/>
  <c r="C37" i="8" s="1"/>
  <c r="C40" i="8"/>
  <c r="C39" i="8" s="1"/>
  <c r="D31" i="8"/>
  <c r="D30" i="8" l="1"/>
  <c r="C19" i="8"/>
  <c r="B36" i="8" l="1"/>
  <c r="E36" i="8" s="1"/>
  <c r="D42" i="3" l="1"/>
  <c r="C21" i="8"/>
  <c r="D17" i="8"/>
  <c r="C17" i="8"/>
  <c r="D19" i="8"/>
  <c r="E28" i="3" l="1"/>
  <c r="E11" i="3" s="1"/>
  <c r="B38" i="8"/>
  <c r="B17" i="8"/>
  <c r="B34" i="8"/>
  <c r="F11" i="10"/>
  <c r="F14" i="10" s="1"/>
  <c r="F29" i="10" s="1"/>
  <c r="B40" i="8"/>
  <c r="D13" i="8"/>
  <c r="G11" i="10"/>
  <c r="D11" i="8"/>
  <c r="D10" i="8" s="1"/>
  <c r="C11" i="8"/>
  <c r="H21" i="10"/>
  <c r="G21" i="10"/>
  <c r="F21" i="10"/>
  <c r="B37" i="8" l="1"/>
  <c r="E37" i="8" s="1"/>
  <c r="E38" i="8"/>
  <c r="B31" i="8"/>
  <c r="E31" i="8" s="1"/>
  <c r="E32" i="8"/>
  <c r="B39" i="8"/>
  <c r="E39" i="8" s="1"/>
  <c r="E40" i="8"/>
  <c r="B33" i="8"/>
  <c r="E33" i="8" s="1"/>
  <c r="B42" i="8"/>
  <c r="B10" i="8"/>
  <c r="B41" i="8" l="1"/>
  <c r="E42" i="8"/>
  <c r="E41" i="8" l="1"/>
  <c r="E30" i="8"/>
  <c r="H11" i="10" l="1"/>
  <c r="H8" i="10" l="1"/>
  <c r="H14" i="10" s="1"/>
  <c r="C36" i="8"/>
  <c r="C33" i="8" s="1"/>
  <c r="C30" i="8" s="1"/>
  <c r="C13" i="8"/>
  <c r="C10" i="8" s="1"/>
  <c r="G8" i="10"/>
  <c r="G14" i="10" s="1"/>
  <c r="G29" i="10" s="1"/>
</calcChain>
</file>

<file path=xl/sharedStrings.xml><?xml version="1.0" encoding="utf-8"?>
<sst xmlns="http://schemas.openxmlformats.org/spreadsheetml/2006/main" count="534" uniqueCount="194">
  <si>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</si>
  <si>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</si>
  <si>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</si>
  <si>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</si>
  <si>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</si>
  <si>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</si>
  <si>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</si>
  <si>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</si>
  <si>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</si>
  <si>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</si>
  <si>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</si>
  <si>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</si>
  <si>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</si>
  <si>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</si>
  <si>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</si>
  <si>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</si>
  <si>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</si>
  <si>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</si>
  <si>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</si>
  <si>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</si>
  <si>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</si>
  <si>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</si>
  <si>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</si>
  <si>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</si>
  <si>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</si>
  <si>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</si>
  <si>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Prihodi iz nadležnog proračuna i od HZZO-a temeljem ugovornih obveza</t>
  </si>
  <si>
    <t>Naziv</t>
  </si>
  <si>
    <t>Plan za 2024.</t>
  </si>
  <si>
    <t>Projekcija 
za 2026.</t>
  </si>
  <si>
    <t>Izvršenje 2022.</t>
  </si>
  <si>
    <t>Plan 2023.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</si>
  <si>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</si>
  <si>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</si>
  <si>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</si>
  <si>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</si>
  <si>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</si>
  <si>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</si>
  <si>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</si>
  <si>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</si>
  <si>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</si>
  <si>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</si>
  <si>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</si>
  <si>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</si>
  <si>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</si>
  <si>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</si>
  <si>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</si>
  <si>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</si>
  <si>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</si>
  <si>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</si>
  <si>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</si>
  <si>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</si>
  <si>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</si>
  <si>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</si>
  <si>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</si>
  <si>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</si>
  <si>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</si>
  <si>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</si>
  <si>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</si>
  <si>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</si>
  <si>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Financijski rashodi</t>
  </si>
  <si>
    <t>08 Rekreacija,kultura i religija</t>
  </si>
  <si>
    <t>082 Služba kulture</t>
  </si>
  <si>
    <t>2 Pomoći</t>
  </si>
  <si>
    <t>3 Donacije</t>
  </si>
  <si>
    <t>445 Ostali prihodi za posebne namjene</t>
  </si>
  <si>
    <t>7 Ostali i vlastiti prihodi</t>
  </si>
  <si>
    <t>Prihodi od imovine</t>
  </si>
  <si>
    <t xml:space="preserve">Prihodi od upravnih i administrativnih pristojbi, pristojbi po posebnim propisima i naknadama </t>
  </si>
  <si>
    <t>Prihodi od prodaje proizvoda i robe te pruženih usluga i prihodi od donacija te povrati po protestiranim jamstvima</t>
  </si>
  <si>
    <t>Pomoći dane u inozemstvo i unutar opće države</t>
  </si>
  <si>
    <t>Rashodi ta nabavu proizvedene dugotrajne imovine</t>
  </si>
  <si>
    <t>Kapitalne pomoći prorač.korisnicima iz proračuna koji im nije nadležan</t>
  </si>
  <si>
    <t>Tekuće pomoći prorač. korisnicima iz državnog proračuna koji im nije nadležan</t>
  </si>
  <si>
    <t>Ostali nespomenuti prihodi</t>
  </si>
  <si>
    <t xml:space="preserve">Prihodi od prodaje proizvoda i robe </t>
  </si>
  <si>
    <t>Tekuće donacije</t>
  </si>
  <si>
    <t>Prihodi iz nadležnog proračuna za financiranje rashoda poslovanja</t>
  </si>
  <si>
    <t>Prihodi iz nadležnog proračuna za financiranje rashoda za nabavu nefinancijske imovine</t>
  </si>
  <si>
    <t>Tekuće pomoći od institucija i tijela EU</t>
  </si>
  <si>
    <t>Tekuće pomoći iz državnog proračuna temeljem prijenosa EU sredstava</t>
  </si>
  <si>
    <t>Kapitalne pomoći iz državnog proračuna temeljem prijenosa EU sredstava</t>
  </si>
  <si>
    <t>Prihodi od pozitivnih tečajnih razlika</t>
  </si>
  <si>
    <t>Prihodi od pruženih usluga</t>
  </si>
  <si>
    <t>Tekuće pomoći od inozemnih vlada</t>
  </si>
  <si>
    <t xml:space="preserve">9 Preneseni višak </t>
  </si>
  <si>
    <t xml:space="preserve">94  Preneseni višak posebni propisi </t>
  </si>
  <si>
    <t>Kapitalne pomoći od inozemnih vlada</t>
  </si>
  <si>
    <t>21 Pomoći iz džavnog proračuna (51)</t>
  </si>
  <si>
    <t>26 Sredstva iz EU (56)</t>
  </si>
  <si>
    <t>71 Vlastiti prihodi (31)</t>
  </si>
  <si>
    <t>31 Donacije (61)</t>
  </si>
  <si>
    <t xml:space="preserve">II. IZMJENE FINANCIJSKOG PLANA PRORAČUNSKOG KORISNIKA JEDINICE LOKALNE I PODRUČNE (REGIONALNE) SAMOUPRAVE 
ZA 2024. </t>
  </si>
  <si>
    <t xml:space="preserve">RAZLIKA </t>
  </si>
  <si>
    <t>9 Višak poslovanja</t>
  </si>
  <si>
    <t>94 Višak posebne namjene</t>
  </si>
  <si>
    <t>PLAN 2025.</t>
  </si>
  <si>
    <t>OSTVARENJE</t>
  </si>
  <si>
    <t>I.REBALANS</t>
  </si>
  <si>
    <t>RAZLIKA</t>
  </si>
  <si>
    <t>Glava: 00309-49489 TVRĐAVA KULTURE ŠIBENIK</t>
  </si>
  <si>
    <t>1059 DJELATNOST TVRĐAVE KULTURE ŠIBENIK</t>
  </si>
  <si>
    <t>A105901 Redovna djelatnost</t>
  </si>
  <si>
    <t>Izvor: 11 Opći prihodi i primici</t>
  </si>
  <si>
    <t xml:space="preserve">311 Plaće 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</si>
  <si>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</si>
  <si>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</si>
  <si>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</si>
  <si>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</si>
  <si>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</si>
  <si>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</si>
  <si>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</si>
  <si>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</si>
  <si>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</si>
  <si>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</si>
  <si>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</si>
  <si>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</si>
  <si>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</si>
  <si>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</si>
  <si>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</si>
  <si>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</si>
  <si>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</si>
  <si>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</si>
  <si>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</si>
  <si>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</si>
  <si>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</si>
  <si>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</si>
  <si>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</si>
  <si>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</si>
  <si>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</si>
  <si>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</si>
  <si>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</si>
  <si>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3292 Premije osiguranja</t>
  </si>
  <si>
    <t>3293 Reprezentacija</t>
  </si>
  <si>
    <t>3294 Članarine</t>
  </si>
  <si>
    <t>3299 Ostali nespomenuti rashodi poslovanja</t>
  </si>
  <si>
    <t>412 Nematerijalna imovina</t>
  </si>
  <si>
    <t>4124 Ostala prava</t>
  </si>
  <si>
    <t>422 Postrojenja i oprema</t>
  </si>
  <si>
    <t>4221 Uredska oprema i namještaj</t>
  </si>
  <si>
    <t>4223 Oprema za održavanje i zaštitu</t>
  </si>
  <si>
    <t>Izvor: 51 Pomoći iz državnog proračuna</t>
  </si>
  <si>
    <t>Izvor: 52 Pomoći iz županijskog proračuna</t>
  </si>
  <si>
    <t>Izvor: 61 Donacije</t>
  </si>
  <si>
    <t>Izvor: 44 Prihodi za posebne namjene</t>
  </si>
  <si>
    <t>3223 Energija</t>
  </si>
  <si>
    <t>3236 Zdravstvene i veterinarske usluge</t>
  </si>
  <si>
    <t>3295 Pristojbe i naknade</t>
  </si>
  <si>
    <t>343 Ostali finanicjski rashodi</t>
  </si>
  <si>
    <t>3431 Bankarske usluge i usluge platnog prometa</t>
  </si>
  <si>
    <t>3433 Zatezne kamate</t>
  </si>
  <si>
    <t>4123 Licence</t>
  </si>
  <si>
    <t>4222 Komunikacijska oprema</t>
  </si>
  <si>
    <t>4227 Uređaji, strojevi i oprema za ostale namjene</t>
  </si>
  <si>
    <t>426 Nematerijalna proizvedena imovina</t>
  </si>
  <si>
    <t>4262 Ulaganja u računalne programe</t>
  </si>
  <si>
    <t>Izvor: 31 Vlastiti prihodi</t>
  </si>
  <si>
    <t>3222 Materijal i sirovine</t>
  </si>
  <si>
    <t>Izvor: 94 Višak prihoda iz prethodne godine - prihodi za posebne namjene</t>
  </si>
  <si>
    <t>Izvor: 93 Višak prihoda iz prethodne godine - vlastiti prihodi</t>
  </si>
  <si>
    <t>A105906 Adventura</t>
  </si>
  <si>
    <t>A105907 Erasmus + SUSTAIN4SENIOR HUB</t>
  </si>
  <si>
    <t>Izvor: 56 Sredstva Europske unije</t>
  </si>
  <si>
    <t>361 Pomoći inozemnim vladama</t>
  </si>
  <si>
    <t>3611 Tekuće pomoći inozemnim vladama</t>
  </si>
  <si>
    <t>Izvor: 96 Sredstva Europske unije-PRENESENI VIŠAK</t>
  </si>
  <si>
    <t>T105909 Erasmus + SUSTAINABLE ISLANDS</t>
  </si>
  <si>
    <t>T105910 Projekt Gifts Net</t>
  </si>
  <si>
    <t>368 Pomoći temeljem prijenosa EU sredstava</t>
  </si>
  <si>
    <t>3681 Tekuće pomoći temeljem prijenosa EU sredstava</t>
  </si>
  <si>
    <t>Izvor: 96 preneseni višak -Pomoći iz EU</t>
  </si>
  <si>
    <t>T105911 Projekt FORTIC</t>
  </si>
  <si>
    <t>T105912 Program Potencijali zajednice</t>
  </si>
  <si>
    <t>K105913 Projekt Opremanje ljetne pozornice Tvrđave Barone</t>
  </si>
  <si>
    <t>4226 Sportska i glazbena oprema</t>
  </si>
  <si>
    <t>K105914 Projekt Hephestus</t>
  </si>
  <si>
    <t>Plan 2025.</t>
  </si>
  <si>
    <t>Ostvarenje 2025.</t>
  </si>
  <si>
    <t>II. Rebalans 2025.</t>
  </si>
  <si>
    <t>93 Višak prihoda - vlastiti izvori</t>
  </si>
  <si>
    <t>22 Pomoći iz županijskog proračuna (52)</t>
  </si>
  <si>
    <t>Izvor: 95 Sredstva Europske unije-PRENESENI VIŠAK</t>
  </si>
  <si>
    <t>95 Višak prihoda - Eu sredstva</t>
  </si>
  <si>
    <t>95 Preneseni višak -EU sredstva</t>
  </si>
  <si>
    <t>22 Pomoći iz državnog proračuna (52)</t>
  </si>
  <si>
    <t>IZVRŠENJE 2025.</t>
  </si>
  <si>
    <t>I.REBALANS 2025.</t>
  </si>
  <si>
    <t>I Rebalans 2025.</t>
  </si>
  <si>
    <t>I. REBALANS 2025.</t>
  </si>
  <si>
    <t>Višak prihoda i primitaka</t>
  </si>
  <si>
    <t>Višak prihoda</t>
  </si>
  <si>
    <t>I. Rebalans 2025.</t>
  </si>
  <si>
    <t xml:space="preserve">II. IZMJENE FINANCIJSKOG PLANA PRORAČUNSKOG KORISNIKA JEDINICE LOKALNE I PODRUČNE (REGIONALNE) SAMOUPRAVE 
ZA 2025. </t>
  </si>
  <si>
    <t>II. IZMJENE FINANCIJSKOG PLANA PRORAČUNSKOG KORISNIKA JEDINICE LOKALNE I PODRUČNE (REGIONALNE) SAMOUPRAVE 
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</si>
</sst>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_-* #,##0.00\ [$€-41A]_-;\-* #,##0.00\ [$€-41A]_-;_-* &quot;-&quot;??\ [$€-41A]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9" fillId="4" borderId="1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6" fillId="5" borderId="4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right"/>
    </xf>
    <xf numFmtId="0" fontId="1" fillId="0" borderId="0" xfId="0" applyFont="1"/>
    <xf numFmtId="3" fontId="0" fillId="0" borderId="0" xfId="0" applyNumberFormat="1"/>
    <xf numFmtId="0" fontId="15" fillId="2" borderId="3" xfId="0" quotePrefix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3" fontId="0" fillId="0" borderId="3" xfId="0" applyNumberFormat="1" applyBorder="1"/>
    <xf numFmtId="0" fontId="9" fillId="2" borderId="3" xfId="0" quotePrefix="1" applyFont="1" applyFill="1" applyBorder="1" applyAlignment="1">
      <alignment horizontal="left" vertical="center" wrapText="1"/>
    </xf>
    <xf numFmtId="0" fontId="16" fillId="0" borderId="3" xfId="0" applyFont="1" applyBorder="1"/>
    <xf numFmtId="0" fontId="17" fillId="0" borderId="3" xfId="0" applyFont="1" applyBorder="1"/>
    <xf numFmtId="3" fontId="14" fillId="0" borderId="3" xfId="0" applyNumberFormat="1" applyFont="1" applyBorder="1"/>
    <xf numFmtId="0" fontId="1" fillId="0" borderId="3" xfId="0" applyFont="1" applyBorder="1"/>
    <xf numFmtId="2" fontId="16" fillId="0" borderId="3" xfId="0" applyNumberFormat="1" applyFont="1" applyBorder="1"/>
    <xf numFmtId="0" fontId="18" fillId="2" borderId="3" xfId="0" quotePrefix="1" applyFont="1" applyFill="1" applyBorder="1" applyAlignment="1">
      <alignment horizontal="left" vertical="center" wrapText="1"/>
    </xf>
    <xf numFmtId="0" fontId="18" fillId="2" borderId="3" xfId="0" quotePrefix="1" applyFont="1" applyFill="1" applyBorder="1" applyAlignment="1">
      <alignment horizontal="left" vertical="center"/>
    </xf>
    <xf numFmtId="3" fontId="1" fillId="0" borderId="3" xfId="0" applyNumberFormat="1" applyFont="1" applyBorder="1"/>
    <xf numFmtId="0" fontId="14" fillId="0" borderId="3" xfId="0" applyFont="1" applyBorder="1" applyAlignment="1">
      <alignment horizontal="left"/>
    </xf>
    <xf numFmtId="0" fontId="14" fillId="0" borderId="3" xfId="0" applyFont="1" applyBorder="1"/>
    <xf numFmtId="0" fontId="16" fillId="0" borderId="3" xfId="0" applyFont="1" applyBorder="1" applyAlignment="1">
      <alignment horizontal="left"/>
    </xf>
    <xf numFmtId="0" fontId="0" fillId="5" borderId="3" xfId="0" applyFill="1" applyBorder="1"/>
    <xf numFmtId="165" fontId="0" fillId="5" borderId="3" xfId="0" applyNumberFormat="1" applyFill="1" applyBorder="1"/>
    <xf numFmtId="0" fontId="0" fillId="6" borderId="3" xfId="0" applyFill="1" applyBorder="1"/>
    <xf numFmtId="165" fontId="0" fillId="6" borderId="3" xfId="0" applyNumberFormat="1" applyFill="1" applyBorder="1"/>
    <xf numFmtId="165" fontId="0" fillId="0" borderId="3" xfId="0" applyNumberFormat="1" applyBorder="1"/>
    <xf numFmtId="0" fontId="19" fillId="2" borderId="3" xfId="0" applyFont="1" applyFill="1" applyBorder="1"/>
    <xf numFmtId="165" fontId="19" fillId="2" borderId="3" xfId="0" applyNumberFormat="1" applyFont="1" applyFill="1" applyBorder="1"/>
    <xf numFmtId="0" fontId="19" fillId="2" borderId="0" xfId="0" applyFont="1" applyFill="1"/>
    <xf numFmtId="165" fontId="0" fillId="0" borderId="0" xfId="0" applyNumberFormat="1"/>
    <xf numFmtId="0" fontId="19" fillId="0" borderId="3" xfId="0" applyFont="1" applyBorder="1"/>
    <xf numFmtId="165" fontId="19" fillId="0" borderId="3" xfId="0" applyNumberFormat="1" applyFont="1" applyBorder="1"/>
    <xf numFmtId="0" fontId="19" fillId="0" borderId="0" xfId="0" applyFont="1"/>
    <xf numFmtId="165" fontId="0" fillId="2" borderId="3" xfId="0" applyNumberFormat="1" applyFill="1" applyBorder="1"/>
    <xf numFmtId="165" fontId="19" fillId="0" borderId="0" xfId="0" applyNumberFormat="1" applyFont="1"/>
    <xf numFmtId="0" fontId="6" fillId="5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left" vertical="center" wrapText="1"/>
    </xf>
    <xf numFmtId="164" fontId="3" fillId="7" borderId="3" xfId="0" applyNumberFormat="1" applyFont="1" applyFill="1" applyBorder="1" applyAlignment="1">
      <alignment horizontal="right"/>
    </xf>
    <xf numFmtId="0" fontId="9" fillId="8" borderId="3" xfId="0" applyFont="1" applyFill="1" applyBorder="1" applyAlignment="1">
      <alignment horizontal="left" vertical="center" wrapText="1"/>
    </xf>
    <xf numFmtId="164" fontId="3" fillId="8" borderId="3" xfId="0" applyNumberFormat="1" applyFont="1" applyFill="1" applyBorder="1" applyAlignment="1">
      <alignment horizontal="right"/>
    </xf>
    <xf numFmtId="0" fontId="0" fillId="8" borderId="3" xfId="0" applyFill="1" applyBorder="1"/>
    <xf numFmtId="165" fontId="0" fillId="8" borderId="3" xfId="0" applyNumberFormat="1" applyFill="1" applyBorder="1"/>
    <xf numFmtId="4" fontId="3" fillId="2" borderId="4" xfId="0" applyNumberFormat="1" applyFont="1" applyFill="1" applyBorder="1" applyAlignment="1">
      <alignment horizontal="right"/>
    </xf>
    <xf numFmtId="4" fontId="0" fillId="0" borderId="3" xfId="0" applyNumberFormat="1" applyBorder="1"/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workbookViewId="0">
      <selection activeCell="G26" sqref="G26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99" t="s">
        <v>192</v>
      </c>
      <c r="B1" s="99"/>
      <c r="C1" s="99"/>
      <c r="D1" s="99"/>
      <c r="E1" s="99"/>
      <c r="F1" s="99"/>
      <c r="G1" s="99"/>
      <c r="H1" s="99"/>
    </row>
    <row r="2" spans="1:8" ht="18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99" t="s">
        <v>18</v>
      </c>
      <c r="B3" s="99"/>
      <c r="C3" s="99"/>
      <c r="D3" s="99"/>
      <c r="E3" s="99"/>
      <c r="F3" s="99"/>
      <c r="G3" s="99"/>
      <c r="H3" s="99"/>
    </row>
    <row r="4" spans="1:8" ht="18" x14ac:dyDescent="0.25">
      <c r="A4" s="4"/>
      <c r="B4" s="4"/>
      <c r="C4" s="4"/>
      <c r="D4" s="4"/>
      <c r="E4" s="4"/>
      <c r="F4" s="4"/>
      <c r="G4" s="4"/>
      <c r="H4" s="4"/>
    </row>
    <row r="5" spans="1:8" ht="15.75" x14ac:dyDescent="0.25">
      <c r="A5" s="99" t="s">
        <v>22</v>
      </c>
      <c r="B5" s="100"/>
      <c r="C5" s="100"/>
      <c r="D5" s="100"/>
      <c r="E5" s="100"/>
      <c r="F5" s="100"/>
      <c r="G5" s="100"/>
      <c r="H5" s="100"/>
    </row>
    <row r="6" spans="1:8" ht="18" x14ac:dyDescent="0.25">
      <c r="A6" s="1"/>
      <c r="B6" s="2"/>
      <c r="C6" s="2"/>
      <c r="D6" s="2"/>
      <c r="E6" s="6"/>
      <c r="F6" s="7"/>
      <c r="G6" s="7"/>
      <c r="H6" s="7"/>
    </row>
    <row r="7" spans="1:8" x14ac:dyDescent="0.25">
      <c r="A7" s="25"/>
      <c r="B7" s="26"/>
      <c r="C7" s="26"/>
      <c r="D7" s="27"/>
      <c r="E7" s="28"/>
      <c r="F7" s="3" t="s">
        <v>176</v>
      </c>
      <c r="G7" s="3" t="s">
        <v>177</v>
      </c>
      <c r="H7" s="3" t="s">
        <v>191</v>
      </c>
    </row>
    <row r="8" spans="1:8" x14ac:dyDescent="0.25">
      <c r="A8" s="101" t="s">
        <v>0</v>
      </c>
      <c r="B8" s="102"/>
      <c r="C8" s="102"/>
      <c r="D8" s="102"/>
      <c r="E8" s="103"/>
      <c r="F8" s="29">
        <f>F9+F10</f>
        <v>5315980</v>
      </c>
      <c r="G8" s="29">
        <f t="shared" ref="G8:H8" si="0">G9+G10</f>
        <v>2361083.59</v>
      </c>
      <c r="H8" s="29">
        <f t="shared" si="0"/>
        <v>4682233</v>
      </c>
    </row>
    <row r="9" spans="1:8" x14ac:dyDescent="0.25">
      <c r="A9" s="104" t="s">
        <v>32</v>
      </c>
      <c r="B9" s="105"/>
      <c r="C9" s="105"/>
      <c r="D9" s="105"/>
      <c r="E9" s="98"/>
      <c r="F9" s="30">
        <v>5315980</v>
      </c>
      <c r="G9" s="30">
        <v>2361083.59</v>
      </c>
      <c r="H9" s="30">
        <v>4682233</v>
      </c>
    </row>
    <row r="10" spans="1:8" x14ac:dyDescent="0.25">
      <c r="A10" s="97" t="s">
        <v>33</v>
      </c>
      <c r="B10" s="98"/>
      <c r="C10" s="98"/>
      <c r="D10" s="98"/>
      <c r="E10" s="98"/>
      <c r="F10" s="30"/>
      <c r="G10" s="30"/>
      <c r="H10" s="30"/>
    </row>
    <row r="11" spans="1:8" x14ac:dyDescent="0.25">
      <c r="A11" s="31" t="s">
        <v>1</v>
      </c>
      <c r="B11" s="39"/>
      <c r="C11" s="39"/>
      <c r="D11" s="39"/>
      <c r="E11" s="39"/>
      <c r="F11" s="29">
        <f>F12+F13</f>
        <v>5345980</v>
      </c>
      <c r="G11" s="29">
        <f t="shared" ref="G11:H11" si="1">G12+G13</f>
        <v>2360776.1699999995</v>
      </c>
      <c r="H11" s="29">
        <f t="shared" si="1"/>
        <v>4912353</v>
      </c>
    </row>
    <row r="12" spans="1:8" x14ac:dyDescent="0.25">
      <c r="A12" s="106" t="s">
        <v>34</v>
      </c>
      <c r="B12" s="105"/>
      <c r="C12" s="105"/>
      <c r="D12" s="105"/>
      <c r="E12" s="105"/>
      <c r="F12" s="30">
        <v>4561959</v>
      </c>
      <c r="G12" s="30">
        <v>2345222.6399999997</v>
      </c>
      <c r="H12" s="30">
        <v>4419503</v>
      </c>
    </row>
    <row r="13" spans="1:8" x14ac:dyDescent="0.25">
      <c r="A13" s="97" t="s">
        <v>35</v>
      </c>
      <c r="B13" s="98"/>
      <c r="C13" s="98"/>
      <c r="D13" s="98"/>
      <c r="E13" s="98"/>
      <c r="F13" s="30">
        <v>784021</v>
      </c>
      <c r="G13" s="30">
        <v>15553.529999999999</v>
      </c>
      <c r="H13" s="30">
        <v>492850</v>
      </c>
    </row>
    <row r="14" spans="1:8" x14ac:dyDescent="0.25">
      <c r="A14" s="107" t="s">
        <v>54</v>
      </c>
      <c r="B14" s="102"/>
      <c r="C14" s="102"/>
      <c r="D14" s="102"/>
      <c r="E14" s="102"/>
      <c r="F14" s="29">
        <f>F8-F11</f>
        <v>-30000</v>
      </c>
      <c r="G14" s="29">
        <f>G8-G11</f>
        <v>307.42000000039116</v>
      </c>
      <c r="H14" s="29">
        <f>H8-H11</f>
        <v>-230120</v>
      </c>
    </row>
    <row r="15" spans="1:8" ht="18" x14ac:dyDescent="0.25">
      <c r="A15" s="4"/>
      <c r="B15" s="20"/>
      <c r="C15" s="20"/>
      <c r="D15" s="20"/>
      <c r="E15" s="20"/>
      <c r="F15" s="20"/>
      <c r="G15" s="20"/>
      <c r="H15" s="21"/>
    </row>
    <row r="16" spans="1:8" ht="15.75" x14ac:dyDescent="0.25">
      <c r="A16" s="99" t="s">
        <v>23</v>
      </c>
      <c r="B16" s="100"/>
      <c r="C16" s="100"/>
      <c r="D16" s="100"/>
      <c r="E16" s="100"/>
      <c r="F16" s="100"/>
      <c r="G16" s="100"/>
      <c r="H16" s="100"/>
    </row>
    <row r="17" spans="1:8" ht="18" x14ac:dyDescent="0.25">
      <c r="A17" s="4"/>
      <c r="B17" s="20"/>
      <c r="C17" s="20"/>
      <c r="D17" s="20"/>
      <c r="E17" s="20"/>
      <c r="F17" s="20"/>
      <c r="G17" s="20"/>
      <c r="H17" s="21"/>
    </row>
    <row r="18" spans="1:8" x14ac:dyDescent="0.25">
      <c r="A18" s="25"/>
      <c r="B18" s="26"/>
      <c r="C18" s="26"/>
      <c r="D18" s="27"/>
      <c r="E18" s="28"/>
      <c r="F18" s="3" t="str">
        <f>F7</f>
        <v>Plan 2025.</v>
      </c>
      <c r="G18" s="3" t="str">
        <f t="shared" ref="G18:H18" si="2">G7</f>
        <v>Ostvarenje 2025.</v>
      </c>
      <c r="H18" s="3" t="str">
        <f t="shared" si="2"/>
        <v>I. Rebalans 2025.</v>
      </c>
    </row>
    <row r="19" spans="1:8" x14ac:dyDescent="0.25">
      <c r="A19" s="97" t="s">
        <v>36</v>
      </c>
      <c r="B19" s="98"/>
      <c r="C19" s="98"/>
      <c r="D19" s="98"/>
      <c r="E19" s="98"/>
      <c r="F19" s="30"/>
      <c r="G19" s="30">
        <v>0</v>
      </c>
      <c r="H19" s="30">
        <v>0</v>
      </c>
    </row>
    <row r="20" spans="1:8" x14ac:dyDescent="0.25">
      <c r="A20" s="97" t="s">
        <v>37</v>
      </c>
      <c r="B20" s="98"/>
      <c r="C20" s="98"/>
      <c r="D20" s="98"/>
      <c r="E20" s="98"/>
      <c r="F20" s="30"/>
      <c r="G20" s="30">
        <v>0</v>
      </c>
      <c r="H20" s="30">
        <v>0</v>
      </c>
    </row>
    <row r="21" spans="1:8" x14ac:dyDescent="0.25">
      <c r="A21" s="107" t="s">
        <v>2</v>
      </c>
      <c r="B21" s="102"/>
      <c r="C21" s="102"/>
      <c r="D21" s="102"/>
      <c r="E21" s="102"/>
      <c r="F21" s="29">
        <f>F19-F20</f>
        <v>0</v>
      </c>
      <c r="G21" s="29">
        <f t="shared" ref="G21:H21" si="3">G19-G20</f>
        <v>0</v>
      </c>
      <c r="H21" s="29">
        <f t="shared" si="3"/>
        <v>0</v>
      </c>
    </row>
    <row r="22" spans="1:8" x14ac:dyDescent="0.25">
      <c r="A22" s="107" t="s">
        <v>55</v>
      </c>
      <c r="B22" s="102"/>
      <c r="C22" s="102"/>
      <c r="D22" s="102"/>
      <c r="E22" s="102"/>
      <c r="F22" s="29">
        <v>0</v>
      </c>
      <c r="G22" s="29">
        <v>0</v>
      </c>
      <c r="H22" s="29">
        <v>0</v>
      </c>
    </row>
    <row r="23" spans="1:8" ht="18" x14ac:dyDescent="0.25">
      <c r="A23" s="19"/>
      <c r="B23" s="20"/>
      <c r="C23" s="20"/>
      <c r="D23" s="20"/>
      <c r="E23" s="20"/>
      <c r="F23" s="20"/>
      <c r="G23" s="20"/>
      <c r="H23" s="21"/>
    </row>
    <row r="24" spans="1:8" ht="15.75" x14ac:dyDescent="0.25">
      <c r="A24" s="99" t="s">
        <v>56</v>
      </c>
      <c r="B24" s="100"/>
      <c r="C24" s="100"/>
      <c r="D24" s="100"/>
      <c r="E24" s="100"/>
      <c r="F24" s="100"/>
      <c r="G24" s="100"/>
      <c r="H24" s="100"/>
    </row>
    <row r="25" spans="1:8" ht="15.75" x14ac:dyDescent="0.25">
      <c r="A25" s="37"/>
      <c r="B25" s="38"/>
      <c r="C25" s="38"/>
      <c r="D25" s="38"/>
      <c r="E25" s="38"/>
      <c r="F25" s="38"/>
      <c r="G25" s="38"/>
      <c r="H25" s="38"/>
    </row>
    <row r="26" spans="1:8" x14ac:dyDescent="0.25">
      <c r="A26" s="25"/>
      <c r="B26" s="26"/>
      <c r="C26" s="26"/>
      <c r="D26" s="27"/>
      <c r="E26" s="28"/>
      <c r="F26" s="3" t="str">
        <f>F18</f>
        <v>Plan 2025.</v>
      </c>
      <c r="G26" s="3" t="str">
        <f t="shared" ref="G26:H26" si="4">G18</f>
        <v>Ostvarenje 2025.</v>
      </c>
      <c r="H26" s="3" t="str">
        <f t="shared" si="4"/>
        <v>I. Rebalans 2025.</v>
      </c>
    </row>
    <row r="27" spans="1:8" ht="15" customHeight="1" x14ac:dyDescent="0.25">
      <c r="A27" s="108" t="s">
        <v>57</v>
      </c>
      <c r="B27" s="109"/>
      <c r="C27" s="109"/>
      <c r="D27" s="109"/>
      <c r="E27" s="110"/>
      <c r="F27" s="40">
        <v>30000</v>
      </c>
      <c r="G27" s="40"/>
      <c r="H27" s="40">
        <v>230120</v>
      </c>
    </row>
    <row r="28" spans="1:8" ht="15" customHeight="1" x14ac:dyDescent="0.25">
      <c r="A28" s="107" t="s">
        <v>58</v>
      </c>
      <c r="B28" s="102"/>
      <c r="C28" s="102"/>
      <c r="D28" s="102"/>
      <c r="E28" s="102"/>
      <c r="F28" s="41">
        <v>75507.13</v>
      </c>
      <c r="G28" s="41"/>
      <c r="H28" s="41"/>
    </row>
    <row r="29" spans="1:8" ht="45" customHeight="1" x14ac:dyDescent="0.25">
      <c r="A29" s="101" t="s">
        <v>59</v>
      </c>
      <c r="B29" s="111"/>
      <c r="C29" s="111"/>
      <c r="D29" s="111"/>
      <c r="E29" s="112"/>
      <c r="F29" s="41">
        <f>F28+F14</f>
        <v>45507.130000000005</v>
      </c>
      <c r="G29" s="41">
        <f>G28+G14</f>
        <v>307.42000000039116</v>
      </c>
      <c r="H29" s="41"/>
    </row>
    <row r="30" spans="1:8" ht="15.75" x14ac:dyDescent="0.25">
      <c r="A30" s="42"/>
      <c r="B30" s="43"/>
      <c r="C30" s="43"/>
      <c r="D30" s="43"/>
      <c r="E30" s="43"/>
      <c r="F30" s="43"/>
      <c r="G30" s="43"/>
      <c r="H30" s="43"/>
    </row>
  </sheetData>
  <mergeCells count="18">
    <mergeCell ref="A29:E29"/>
    <mergeCell ref="A21:E21"/>
    <mergeCell ref="A22:E22"/>
    <mergeCell ref="A24:H24"/>
    <mergeCell ref="A27:E27"/>
    <mergeCell ref="A28:E28"/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0"/>
  <sheetViews>
    <sheetView workbookViewId="0">
      <selection activeCell="I10" sqref="I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0.140625" customWidth="1"/>
    <col min="4" max="6" width="25.28515625" customWidth="1"/>
    <col min="7" max="7" width="17.140625" customWidth="1"/>
  </cols>
  <sheetData>
    <row r="1" spans="1:9" ht="42" customHeight="1" x14ac:dyDescent="0.25">
      <c r="A1" s="99" t="s">
        <v>192</v>
      </c>
      <c r="B1" s="99"/>
      <c r="C1" s="99"/>
      <c r="D1" s="99"/>
      <c r="E1" s="99"/>
      <c r="F1" s="99"/>
    </row>
    <row r="2" spans="1:9" ht="18" customHeight="1" x14ac:dyDescent="0.25">
      <c r="A2" s="4"/>
      <c r="B2" s="4"/>
      <c r="C2" s="4"/>
      <c r="D2" s="4"/>
      <c r="E2" s="4"/>
      <c r="F2" s="4"/>
    </row>
    <row r="3" spans="1:9" ht="15.75" customHeight="1" x14ac:dyDescent="0.25">
      <c r="A3" s="99" t="s">
        <v>18</v>
      </c>
      <c r="B3" s="99"/>
      <c r="C3" s="99"/>
      <c r="D3" s="99"/>
      <c r="E3" s="99"/>
      <c r="F3" s="99"/>
    </row>
    <row r="4" spans="1:9" ht="18" x14ac:dyDescent="0.25">
      <c r="A4" s="4"/>
      <c r="B4" s="4"/>
      <c r="C4" s="4"/>
      <c r="D4" s="4"/>
      <c r="E4" s="4"/>
      <c r="F4" s="4"/>
    </row>
    <row r="5" spans="1:9" ht="18" customHeight="1" x14ac:dyDescent="0.25">
      <c r="A5" s="99" t="s">
        <v>4</v>
      </c>
      <c r="B5" s="99"/>
      <c r="C5" s="99"/>
      <c r="D5" s="99"/>
      <c r="E5" s="99"/>
      <c r="F5" s="99"/>
    </row>
    <row r="6" spans="1:9" ht="18" x14ac:dyDescent="0.25">
      <c r="A6" s="4"/>
      <c r="B6" s="4"/>
      <c r="C6" s="4"/>
      <c r="D6" s="4"/>
      <c r="E6" s="4"/>
      <c r="F6" s="4"/>
    </row>
    <row r="7" spans="1:9" ht="15.75" customHeight="1" x14ac:dyDescent="0.25">
      <c r="A7" s="99" t="s">
        <v>38</v>
      </c>
      <c r="B7" s="99"/>
      <c r="C7" s="99"/>
      <c r="D7" s="99"/>
      <c r="E7" s="99"/>
      <c r="F7" s="99"/>
    </row>
    <row r="8" spans="1:9" ht="18" x14ac:dyDescent="0.25">
      <c r="A8" s="4"/>
      <c r="B8" s="4"/>
      <c r="C8" s="4"/>
      <c r="D8" s="4"/>
      <c r="E8" s="4"/>
      <c r="F8" s="4"/>
    </row>
    <row r="9" spans="1:9" x14ac:dyDescent="0.25">
      <c r="A9" s="18" t="s">
        <v>5</v>
      </c>
      <c r="B9" s="17" t="s">
        <v>6</v>
      </c>
      <c r="C9" s="17" t="s">
        <v>3</v>
      </c>
      <c r="D9" s="17" t="s">
        <v>176</v>
      </c>
      <c r="E9" s="18" t="s">
        <v>177</v>
      </c>
      <c r="F9" s="18" t="s">
        <v>187</v>
      </c>
    </row>
    <row r="10" spans="1:9" x14ac:dyDescent="0.25">
      <c r="A10" s="33"/>
      <c r="B10" s="34"/>
      <c r="C10" s="32" t="s">
        <v>0</v>
      </c>
      <c r="D10" s="51">
        <f>D11+D31</f>
        <v>5345980</v>
      </c>
      <c r="E10" s="51">
        <f t="shared" ref="E10" si="0">E11+E31</f>
        <v>2361083.59</v>
      </c>
      <c r="F10" s="51">
        <f>F11+F31</f>
        <v>4912353</v>
      </c>
    </row>
    <row r="11" spans="1:9" ht="15.75" customHeight="1" x14ac:dyDescent="0.25">
      <c r="A11" s="11">
        <v>6</v>
      </c>
      <c r="B11" s="11"/>
      <c r="C11" s="11" t="s">
        <v>7</v>
      </c>
      <c r="D11" s="50">
        <f>D12+D20+D22+D24+D28</f>
        <v>5315980</v>
      </c>
      <c r="E11" s="50">
        <f>E12+E20+E22+E24+E28+E32</f>
        <v>2361083.59</v>
      </c>
      <c r="F11" s="50">
        <f>F12+F20+F22+F24+F28</f>
        <v>4682233</v>
      </c>
    </row>
    <row r="12" spans="1:9" ht="38.25" x14ac:dyDescent="0.25">
      <c r="A12" s="11"/>
      <c r="B12" s="11">
        <v>63</v>
      </c>
      <c r="C12" s="11" t="s">
        <v>25</v>
      </c>
      <c r="D12" s="50">
        <f>SUM(D13:D19)</f>
        <v>1396363</v>
      </c>
      <c r="E12" s="50">
        <f>SUM(E13:E19)</f>
        <v>74473.94</v>
      </c>
      <c r="F12" s="50">
        <f>SUM(F13:F19)</f>
        <v>631037</v>
      </c>
    </row>
    <row r="13" spans="1:9" ht="25.5" x14ac:dyDescent="0.25">
      <c r="A13" s="11"/>
      <c r="B13" s="15">
        <v>6311</v>
      </c>
      <c r="C13" s="15" t="s">
        <v>84</v>
      </c>
      <c r="D13" s="8">
        <v>87392</v>
      </c>
      <c r="E13" s="9">
        <v>10273.33</v>
      </c>
      <c r="F13" s="9">
        <v>300000</v>
      </c>
    </row>
    <row r="14" spans="1:9" ht="25.5" x14ac:dyDescent="0.25">
      <c r="A14" s="11"/>
      <c r="B14" s="15">
        <v>6312</v>
      </c>
      <c r="C14" s="15" t="s">
        <v>87</v>
      </c>
      <c r="D14" s="8">
        <v>44824</v>
      </c>
      <c r="E14" s="56"/>
      <c r="F14" s="9">
        <v>37736</v>
      </c>
    </row>
    <row r="15" spans="1:9" ht="25.5" x14ac:dyDescent="0.25">
      <c r="A15" s="11"/>
      <c r="B15" s="15">
        <v>6323</v>
      </c>
      <c r="C15" s="15" t="s">
        <v>79</v>
      </c>
      <c r="D15" s="8"/>
      <c r="E15" s="9"/>
      <c r="F15" s="9"/>
      <c r="I15" s="47"/>
    </row>
    <row r="16" spans="1:9" ht="38.25" x14ac:dyDescent="0.25">
      <c r="A16" s="11"/>
      <c r="B16" s="15">
        <v>6361</v>
      </c>
      <c r="C16" s="15" t="s">
        <v>73</v>
      </c>
      <c r="D16" s="8">
        <v>192000</v>
      </c>
      <c r="E16" s="9">
        <v>36866.559999999998</v>
      </c>
      <c r="F16" s="56">
        <f>3000+125001</f>
        <v>128001</v>
      </c>
      <c r="I16" s="47"/>
    </row>
    <row r="17" spans="1:9" ht="38.25" x14ac:dyDescent="0.25">
      <c r="A17" s="11"/>
      <c r="B17" s="15">
        <v>6362</v>
      </c>
      <c r="C17" s="15" t="s">
        <v>72</v>
      </c>
      <c r="D17" s="8"/>
      <c r="E17" s="9"/>
      <c r="F17" s="9">
        <v>28700</v>
      </c>
      <c r="I17" s="47"/>
    </row>
    <row r="18" spans="1:9" ht="38.25" x14ac:dyDescent="0.25">
      <c r="A18" s="11"/>
      <c r="B18" s="15">
        <v>6381</v>
      </c>
      <c r="C18" s="15" t="s">
        <v>80</v>
      </c>
      <c r="D18" s="8">
        <v>710905</v>
      </c>
      <c r="E18" s="9">
        <v>27334.05</v>
      </c>
      <c r="F18" s="9"/>
      <c r="I18" s="47"/>
    </row>
    <row r="19" spans="1:9" ht="38.25" x14ac:dyDescent="0.25">
      <c r="A19" s="11"/>
      <c r="B19" s="15">
        <v>6382</v>
      </c>
      <c r="C19" s="15" t="s">
        <v>81</v>
      </c>
      <c r="D19" s="8">
        <v>361242</v>
      </c>
      <c r="E19" s="9"/>
      <c r="F19" s="9">
        <v>136600</v>
      </c>
    </row>
    <row r="20" spans="1:9" x14ac:dyDescent="0.25">
      <c r="A20" s="11"/>
      <c r="B20" s="11">
        <v>64</v>
      </c>
      <c r="C20" s="11" t="s">
        <v>67</v>
      </c>
      <c r="D20" s="50">
        <v>0</v>
      </c>
      <c r="E20" s="49">
        <v>0</v>
      </c>
      <c r="F20" s="49">
        <v>0</v>
      </c>
    </row>
    <row r="21" spans="1:9" ht="25.5" x14ac:dyDescent="0.25">
      <c r="A21" s="11"/>
      <c r="B21" s="15">
        <v>6415</v>
      </c>
      <c r="C21" s="15" t="s">
        <v>82</v>
      </c>
      <c r="D21" s="8">
        <v>0</v>
      </c>
      <c r="E21" s="9">
        <v>1.1499999999999999</v>
      </c>
      <c r="F21" s="9">
        <v>0</v>
      </c>
    </row>
    <row r="22" spans="1:9" ht="51" x14ac:dyDescent="0.25">
      <c r="A22" s="12"/>
      <c r="B22" s="24">
        <v>65</v>
      </c>
      <c r="C22" s="62" t="s">
        <v>68</v>
      </c>
      <c r="D22" s="50">
        <f>D23</f>
        <v>1685000</v>
      </c>
      <c r="E22" s="50">
        <f t="shared" ref="E22" si="1">E23</f>
        <v>722507.94</v>
      </c>
      <c r="F22" s="50">
        <f>F23</f>
        <v>1336700</v>
      </c>
    </row>
    <row r="23" spans="1:9" x14ac:dyDescent="0.25">
      <c r="A23" s="12"/>
      <c r="B23" s="12">
        <v>6526</v>
      </c>
      <c r="C23" s="54" t="s">
        <v>74</v>
      </c>
      <c r="D23" s="8">
        <v>1685000</v>
      </c>
      <c r="E23" s="8">
        <v>722507.94</v>
      </c>
      <c r="F23" s="8">
        <v>1336700</v>
      </c>
    </row>
    <row r="24" spans="1:9" ht="51" x14ac:dyDescent="0.25">
      <c r="A24" s="12"/>
      <c r="B24" s="24">
        <v>66</v>
      </c>
      <c r="C24" s="62" t="s">
        <v>69</v>
      </c>
      <c r="D24" s="49">
        <f>D25+D26+D27</f>
        <v>394050</v>
      </c>
      <c r="E24" s="49">
        <f t="shared" ref="E24" si="2">E25+E26+E27</f>
        <v>222414.8</v>
      </c>
      <c r="F24" s="49">
        <f>F25+F26+F27</f>
        <v>434050</v>
      </c>
    </row>
    <row r="25" spans="1:9" x14ac:dyDescent="0.25">
      <c r="A25" s="12"/>
      <c r="B25" s="12">
        <v>6614</v>
      </c>
      <c r="C25" s="54" t="s">
        <v>75</v>
      </c>
      <c r="D25" s="8">
        <v>80000</v>
      </c>
      <c r="E25" s="8">
        <v>34839.22</v>
      </c>
      <c r="F25" s="8">
        <v>70000</v>
      </c>
      <c r="H25" s="47"/>
    </row>
    <row r="26" spans="1:9" x14ac:dyDescent="0.25">
      <c r="A26" s="12"/>
      <c r="B26" s="12">
        <v>6615</v>
      </c>
      <c r="C26" s="54" t="s">
        <v>83</v>
      </c>
      <c r="D26" s="8">
        <v>270050</v>
      </c>
      <c r="E26" s="8">
        <v>132855.57999999999</v>
      </c>
      <c r="F26" s="8">
        <v>245050</v>
      </c>
    </row>
    <row r="27" spans="1:9" x14ac:dyDescent="0.25">
      <c r="A27" s="12"/>
      <c r="B27" s="12">
        <v>6631</v>
      </c>
      <c r="C27" s="54" t="s">
        <v>76</v>
      </c>
      <c r="D27" s="8">
        <v>44000</v>
      </c>
      <c r="E27" s="8">
        <v>54720</v>
      </c>
      <c r="F27" s="8">
        <v>119000</v>
      </c>
    </row>
    <row r="28" spans="1:9" ht="38.25" x14ac:dyDescent="0.25">
      <c r="A28" s="12"/>
      <c r="B28" s="24">
        <v>67</v>
      </c>
      <c r="C28" s="11" t="s">
        <v>26</v>
      </c>
      <c r="D28" s="50">
        <f>SUM(D29:D30)</f>
        <v>1840567</v>
      </c>
      <c r="E28" s="49">
        <f>E29+E30</f>
        <v>1341686.9099999999</v>
      </c>
      <c r="F28" s="49">
        <f>F29+F30</f>
        <v>2280446</v>
      </c>
    </row>
    <row r="29" spans="1:9" ht="25.5" x14ac:dyDescent="0.25">
      <c r="A29" s="56"/>
      <c r="B29" s="60">
        <v>6711</v>
      </c>
      <c r="C29" s="15" t="s">
        <v>77</v>
      </c>
      <c r="D29" s="61">
        <f>1736418-30000</f>
        <v>1706418</v>
      </c>
      <c r="E29" s="61">
        <f>51000+1282678.16</f>
        <v>1333678.1599999999</v>
      </c>
      <c r="F29" s="61">
        <v>2239746</v>
      </c>
    </row>
    <row r="30" spans="1:9" ht="38.25" x14ac:dyDescent="0.25">
      <c r="A30" s="56"/>
      <c r="B30" s="60">
        <v>6712</v>
      </c>
      <c r="C30" s="15" t="s">
        <v>78</v>
      </c>
      <c r="D30" s="61">
        <v>134149</v>
      </c>
      <c r="E30" s="61">
        <v>8008.75</v>
      </c>
      <c r="F30" s="61">
        <v>40700</v>
      </c>
    </row>
    <row r="31" spans="1:9" x14ac:dyDescent="0.25">
      <c r="A31" s="66">
        <v>9</v>
      </c>
      <c r="B31" s="14"/>
      <c r="C31" s="11" t="s">
        <v>190</v>
      </c>
      <c r="D31" s="70">
        <f>D32</f>
        <v>30000</v>
      </c>
      <c r="E31" s="70">
        <f>E32</f>
        <v>0</v>
      </c>
      <c r="F31" s="70">
        <f>F32</f>
        <v>230120</v>
      </c>
    </row>
    <row r="32" spans="1:9" x14ac:dyDescent="0.25">
      <c r="A32" s="56"/>
      <c r="B32" s="14">
        <v>92</v>
      </c>
      <c r="C32" s="11" t="s">
        <v>189</v>
      </c>
      <c r="D32" s="70">
        <f>D33</f>
        <v>30000</v>
      </c>
      <c r="E32" s="70">
        <f t="shared" ref="E32" si="3">E33</f>
        <v>0</v>
      </c>
      <c r="F32" s="70">
        <f>F33</f>
        <v>230120</v>
      </c>
    </row>
    <row r="33" spans="1:6" x14ac:dyDescent="0.25">
      <c r="A33" s="56"/>
      <c r="B33" s="60">
        <v>9221</v>
      </c>
      <c r="C33" s="15" t="s">
        <v>189</v>
      </c>
      <c r="D33" s="61">
        <v>30000</v>
      </c>
      <c r="E33" s="61">
        <v>0</v>
      </c>
      <c r="F33" s="61">
        <v>230120</v>
      </c>
    </row>
    <row r="39" spans="1:6" ht="15.75" customHeight="1" x14ac:dyDescent="0.25">
      <c r="A39" s="99" t="s">
        <v>39</v>
      </c>
      <c r="B39" s="99"/>
      <c r="C39" s="99"/>
      <c r="D39" s="99"/>
      <c r="E39" s="99"/>
      <c r="F39" s="99"/>
    </row>
    <row r="40" spans="1:6" ht="18" x14ac:dyDescent="0.25">
      <c r="A40" s="4"/>
      <c r="B40" s="4"/>
      <c r="C40" s="4"/>
      <c r="D40" s="4"/>
      <c r="E40" s="4"/>
      <c r="F40" s="4"/>
    </row>
    <row r="41" spans="1:6" x14ac:dyDescent="0.25">
      <c r="A41" s="88" t="s">
        <v>5</v>
      </c>
      <c r="B41" s="44" t="s">
        <v>6</v>
      </c>
      <c r="C41" s="44" t="s">
        <v>8</v>
      </c>
      <c r="D41" s="44" t="s">
        <v>96</v>
      </c>
      <c r="E41" s="88" t="s">
        <v>185</v>
      </c>
      <c r="F41" s="88" t="s">
        <v>186</v>
      </c>
    </row>
    <row r="42" spans="1:6" x14ac:dyDescent="0.25">
      <c r="A42" s="33"/>
      <c r="B42" s="34"/>
      <c r="C42" s="55" t="s">
        <v>1</v>
      </c>
      <c r="D42" s="51">
        <f>D43+D48</f>
        <v>5345980</v>
      </c>
      <c r="E42" s="51">
        <f t="shared" ref="E42" si="4">E43+E48</f>
        <v>2360776.1699999995</v>
      </c>
      <c r="F42" s="51">
        <f>F43+F48</f>
        <v>4912353</v>
      </c>
    </row>
    <row r="43" spans="1:6" ht="15.75" customHeight="1" x14ac:dyDescent="0.25">
      <c r="A43" s="11">
        <v>3</v>
      </c>
      <c r="B43" s="11"/>
      <c r="C43" s="15" t="s">
        <v>9</v>
      </c>
      <c r="D43" s="95">
        <f>SUM(D44:D47)</f>
        <v>4561959</v>
      </c>
      <c r="E43" s="95">
        <f>SUM(E44:E47)</f>
        <v>2345222.6399999997</v>
      </c>
      <c r="F43" s="95">
        <f>SUM(F44:F47)</f>
        <v>4419503</v>
      </c>
    </row>
    <row r="44" spans="1:6" ht="15.75" customHeight="1" x14ac:dyDescent="0.25">
      <c r="A44" s="11"/>
      <c r="B44" s="15">
        <v>31</v>
      </c>
      <c r="C44" s="15" t="s">
        <v>10</v>
      </c>
      <c r="D44" s="95">
        <v>1713220</v>
      </c>
      <c r="E44" s="95">
        <v>1029789.54</v>
      </c>
      <c r="F44" s="95">
        <v>1842200</v>
      </c>
    </row>
    <row r="45" spans="1:6" x14ac:dyDescent="0.25">
      <c r="A45" s="12"/>
      <c r="B45" s="12">
        <v>32</v>
      </c>
      <c r="C45" s="12" t="s">
        <v>19</v>
      </c>
      <c r="D45" s="95">
        <v>2271639</v>
      </c>
      <c r="E45" s="95">
        <v>1298506.1399999999</v>
      </c>
      <c r="F45" s="95">
        <f>3200+2449503</f>
        <v>2452703</v>
      </c>
    </row>
    <row r="46" spans="1:6" x14ac:dyDescent="0.25">
      <c r="A46" s="12"/>
      <c r="B46" s="12">
        <v>34</v>
      </c>
      <c r="C46" s="12" t="s">
        <v>60</v>
      </c>
      <c r="D46" s="95">
        <v>11000</v>
      </c>
      <c r="E46" s="95">
        <v>5326.96</v>
      </c>
      <c r="F46" s="95">
        <v>13000</v>
      </c>
    </row>
    <row r="47" spans="1:6" ht="25.5" x14ac:dyDescent="0.25">
      <c r="A47" s="12"/>
      <c r="B47" s="12">
        <v>36</v>
      </c>
      <c r="C47" s="54" t="s">
        <v>70</v>
      </c>
      <c r="D47" s="95">
        <v>566100</v>
      </c>
      <c r="E47" s="95">
        <v>11600</v>
      </c>
      <c r="F47" s="95">
        <v>111600</v>
      </c>
    </row>
    <row r="48" spans="1:6" ht="25.5" x14ac:dyDescent="0.25">
      <c r="A48" s="14">
        <v>4</v>
      </c>
      <c r="B48" s="14"/>
      <c r="C48" s="23" t="s">
        <v>11</v>
      </c>
      <c r="D48" s="95">
        <f>D49+D50</f>
        <v>784021</v>
      </c>
      <c r="E48" s="95">
        <f>E49+E50</f>
        <v>15553.529999999999</v>
      </c>
      <c r="F48" s="95">
        <f>F49+F50</f>
        <v>492850</v>
      </c>
    </row>
    <row r="49" spans="1:6" ht="25.5" x14ac:dyDescent="0.25">
      <c r="A49" s="15"/>
      <c r="B49" s="15">
        <v>41</v>
      </c>
      <c r="C49" s="23" t="s">
        <v>12</v>
      </c>
      <c r="D49" s="95">
        <v>542021</v>
      </c>
      <c r="E49" s="95">
        <v>7778.75</v>
      </c>
      <c r="F49" s="95">
        <v>422850</v>
      </c>
    </row>
    <row r="50" spans="1:6" ht="30" x14ac:dyDescent="0.25">
      <c r="A50" s="56"/>
      <c r="B50" s="57">
        <v>42</v>
      </c>
      <c r="C50" s="58" t="s">
        <v>71</v>
      </c>
      <c r="D50" s="96">
        <v>242000</v>
      </c>
      <c r="E50" s="96">
        <v>7774.78</v>
      </c>
      <c r="F50" s="96">
        <v>70000</v>
      </c>
    </row>
  </sheetData>
  <mergeCells count="5">
    <mergeCell ref="A39:F39"/>
    <mergeCell ref="A1:F1"/>
    <mergeCell ref="A3:F3"/>
    <mergeCell ref="A5:F5"/>
    <mergeCell ref="A7:F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7"/>
  <sheetViews>
    <sheetView zoomScale="90" zoomScaleNormal="90" workbookViewId="0">
      <selection activeCell="H9" sqref="H9"/>
    </sheetView>
  </sheetViews>
  <sheetFormatPr defaultRowHeight="15" x14ac:dyDescent="0.25"/>
  <cols>
    <col min="1" max="1" width="37.140625" customWidth="1"/>
    <col min="2" max="4" width="25.28515625" customWidth="1"/>
    <col min="6" max="6" width="9.85546875" bestFit="1" customWidth="1"/>
    <col min="7" max="7" width="17.85546875" customWidth="1"/>
    <col min="8" max="8" width="22.28515625" customWidth="1"/>
  </cols>
  <sheetData>
    <row r="1" spans="1:7" ht="42" customHeight="1" x14ac:dyDescent="0.25">
      <c r="A1" s="99" t="s">
        <v>192</v>
      </c>
      <c r="B1" s="99"/>
      <c r="C1" s="99"/>
      <c r="D1" s="99"/>
    </row>
    <row r="2" spans="1:7" ht="18" customHeight="1" x14ac:dyDescent="0.25">
      <c r="A2" s="4"/>
      <c r="B2" s="4"/>
      <c r="C2" s="4"/>
      <c r="D2" s="4"/>
    </row>
    <row r="3" spans="1:7" ht="15.75" customHeight="1" x14ac:dyDescent="0.25">
      <c r="A3" s="99" t="s">
        <v>18</v>
      </c>
      <c r="B3" s="99"/>
      <c r="C3" s="99"/>
      <c r="D3" s="99"/>
    </row>
    <row r="4" spans="1:7" ht="18" x14ac:dyDescent="0.25">
      <c r="B4" s="4"/>
      <c r="C4" s="4"/>
      <c r="D4" s="5"/>
    </row>
    <row r="5" spans="1:7" ht="18" customHeight="1" x14ac:dyDescent="0.25">
      <c r="A5" s="99" t="s">
        <v>4</v>
      </c>
      <c r="B5" s="99"/>
      <c r="C5" s="99"/>
      <c r="D5" s="99"/>
    </row>
    <row r="6" spans="1:7" ht="18" x14ac:dyDescent="0.25">
      <c r="A6" s="4"/>
      <c r="B6" s="4"/>
      <c r="C6" s="4"/>
      <c r="D6" s="5"/>
    </row>
    <row r="7" spans="1:7" ht="15.75" customHeight="1" x14ac:dyDescent="0.25">
      <c r="A7" s="99" t="s">
        <v>40</v>
      </c>
      <c r="B7" s="99"/>
      <c r="C7" s="99"/>
      <c r="D7" s="99"/>
    </row>
    <row r="8" spans="1:7" ht="18" x14ac:dyDescent="0.25">
      <c r="A8" s="4"/>
      <c r="B8" s="4"/>
      <c r="C8" s="4"/>
      <c r="D8" s="5"/>
    </row>
    <row r="9" spans="1:7" x14ac:dyDescent="0.25">
      <c r="A9" s="88" t="s">
        <v>42</v>
      </c>
      <c r="B9" s="88" t="s">
        <v>176</v>
      </c>
      <c r="C9" s="88" t="s">
        <v>177</v>
      </c>
      <c r="D9" s="88" t="s">
        <v>188</v>
      </c>
    </row>
    <row r="10" spans="1:7" x14ac:dyDescent="0.25">
      <c r="A10" s="35" t="s">
        <v>0</v>
      </c>
      <c r="B10" s="52">
        <f>B11+B13+B17+B19+B21+B23</f>
        <v>5345980</v>
      </c>
      <c r="C10" s="52">
        <f>C11+C13+C17+C19+C21+C23</f>
        <v>2360775.9200000004</v>
      </c>
      <c r="D10" s="52">
        <f>D11+D13+D17+D19+D21+D23</f>
        <v>4912353</v>
      </c>
    </row>
    <row r="11" spans="1:7" x14ac:dyDescent="0.25">
      <c r="A11" s="22" t="s">
        <v>44</v>
      </c>
      <c r="B11" s="53">
        <f>B12</f>
        <v>1840567</v>
      </c>
      <c r="C11" s="53">
        <f t="shared" ref="C11:D11" si="0">C12</f>
        <v>1290686.9100000001</v>
      </c>
      <c r="D11" s="53">
        <f t="shared" si="0"/>
        <v>2280446</v>
      </c>
    </row>
    <row r="12" spans="1:7" x14ac:dyDescent="0.25">
      <c r="A12" s="13" t="s">
        <v>45</v>
      </c>
      <c r="B12" s="9">
        <f>'POSEBNI DIO.'!B8+'POSEBNI DIO.'!B141+'POSEBNI DIO.'!B192+'POSEBNI DIO.'!B253+'POSEBNI DIO.'!B353</f>
        <v>1840567</v>
      </c>
      <c r="C12" s="9">
        <f>'POSEBNI DIO.'!C8+'POSEBNI DIO.'!C141+'POSEBNI DIO.'!C192+'POSEBNI DIO.'!C253+'POSEBNI DIO.'!C353</f>
        <v>1290686.9100000001</v>
      </c>
      <c r="D12" s="9">
        <f>'POSEBNI DIO.'!D8+'POSEBNI DIO.'!D141+'POSEBNI DIO.'!D192+'POSEBNI DIO.'!D253+'POSEBNI DIO.'!D353</f>
        <v>2280446</v>
      </c>
      <c r="G12" s="47"/>
    </row>
    <row r="13" spans="1:7" s="46" customFormat="1" x14ac:dyDescent="0.25">
      <c r="A13" s="48" t="s">
        <v>63</v>
      </c>
      <c r="B13" s="49">
        <f>SUM(B14:B16)</f>
        <v>1396363</v>
      </c>
      <c r="C13" s="49">
        <f>SUM(C14:C16)</f>
        <v>166612.12</v>
      </c>
      <c r="D13" s="49">
        <f>SUM(D14:D16)</f>
        <v>631037</v>
      </c>
    </row>
    <row r="14" spans="1:7" x14ac:dyDescent="0.25">
      <c r="A14" s="12" t="s">
        <v>88</v>
      </c>
      <c r="B14" s="9">
        <f>'POSEBNI DIO.'!B46+'POSEBNI DIO.'!B210+'POSEBNI DIO.'!B275+'POSEBNI DIO.'!B320+'POSEBNI DIO.'!B356</f>
        <v>189000</v>
      </c>
      <c r="C14" s="9">
        <f>'POSEBNI DIO.'!C46+'POSEBNI DIO.'!C210+'POSEBNI DIO.'!C275+'POSEBNI DIO.'!C320+'POSEBNI DIO.'!C356</f>
        <v>59523.25</v>
      </c>
      <c r="D14" s="9">
        <f>'POSEBNI DIO.'!D46+'POSEBNI DIO.'!D210+'POSEBNI DIO.'!D275+'POSEBNI DIO.'!D320+'POSEBNI DIO.'!D356</f>
        <v>153701</v>
      </c>
      <c r="G14" s="47">
        <f>G12+G13</f>
        <v>0</v>
      </c>
    </row>
    <row r="15" spans="1:7" x14ac:dyDescent="0.25">
      <c r="A15" s="12" t="s">
        <v>180</v>
      </c>
      <c r="B15" s="8">
        <f>'POSEBNI DIO.'!B55</f>
        <v>3000</v>
      </c>
      <c r="C15" s="8">
        <f>'POSEBNI DIO.'!C55</f>
        <v>0</v>
      </c>
      <c r="D15" s="8">
        <f>'POSEBNI DIO.'!D55</f>
        <v>3000</v>
      </c>
      <c r="G15" s="47"/>
    </row>
    <row r="16" spans="1:7" x14ac:dyDescent="0.25">
      <c r="A16" s="12" t="s">
        <v>89</v>
      </c>
      <c r="B16" s="8">
        <f>'POSEBNI DIO.'!B363+'POSEBNI DIO.'!B297+'POSEBNI DIO.'!B227+'POSEBNI DIO.'!B181+'POSEBNI DIO.'!B172</f>
        <v>1204363</v>
      </c>
      <c r="C16" s="8">
        <f>'POSEBNI DIO.'!C363+'POSEBNI DIO.'!C297+'POSEBNI DIO.'!C227+'POSEBNI DIO.'!C181+'POSEBNI DIO.'!C172</f>
        <v>107088.87</v>
      </c>
      <c r="D16" s="8">
        <f>'POSEBNI DIO.'!D363+'POSEBNI DIO.'!D297+'POSEBNI DIO.'!D227+'POSEBNI DIO.'!D181+'POSEBNI DIO.'!D172</f>
        <v>474336</v>
      </c>
    </row>
    <row r="17" spans="1:8" s="46" customFormat="1" x14ac:dyDescent="0.25">
      <c r="A17" s="24" t="s">
        <v>64</v>
      </c>
      <c r="B17" s="50">
        <f t="shared" ref="B17:D17" si="1">B18</f>
        <v>44000</v>
      </c>
      <c r="C17" s="50">
        <f t="shared" si="1"/>
        <v>3880</v>
      </c>
      <c r="D17" s="50">
        <f t="shared" si="1"/>
        <v>119000</v>
      </c>
    </row>
    <row r="18" spans="1:8" x14ac:dyDescent="0.25">
      <c r="A18" s="12" t="s">
        <v>91</v>
      </c>
      <c r="B18" s="8">
        <f>'POSEBNI DIO.'!B58+'POSEBNI DIO.'!B160+'POSEBNI DIO.'!B337</f>
        <v>44000</v>
      </c>
      <c r="C18" s="8">
        <f>'POSEBNI DIO.'!C58+'POSEBNI DIO.'!C160+'POSEBNI DIO.'!C337</f>
        <v>3880</v>
      </c>
      <c r="D18" s="8">
        <f>'POSEBNI DIO.'!D58+'POSEBNI DIO.'!D160+'POSEBNI DIO.'!D337</f>
        <v>119000</v>
      </c>
    </row>
    <row r="19" spans="1:8" s="46" customFormat="1" x14ac:dyDescent="0.25">
      <c r="A19" s="11" t="s">
        <v>43</v>
      </c>
      <c r="B19" s="50">
        <f>B20</f>
        <v>1685000</v>
      </c>
      <c r="C19" s="50">
        <f t="shared" ref="C19:D19" si="2">C20</f>
        <v>777492.79000000015</v>
      </c>
      <c r="D19" s="50">
        <f t="shared" si="2"/>
        <v>1336700</v>
      </c>
    </row>
    <row r="20" spans="1:8" x14ac:dyDescent="0.25">
      <c r="A20" s="68" t="s">
        <v>65</v>
      </c>
      <c r="B20" s="8">
        <f>'POSEBNI DIO.'!B62+'POSEBNI DIO.'!B359</f>
        <v>1685000</v>
      </c>
      <c r="C20" s="8">
        <f>'POSEBNI DIO.'!C62+'POSEBNI DIO.'!C359</f>
        <v>777492.79000000015</v>
      </c>
      <c r="D20" s="8">
        <f>'POSEBNI DIO.'!D62+'POSEBNI DIO.'!D359</f>
        <v>1336700</v>
      </c>
    </row>
    <row r="21" spans="1:8" s="46" customFormat="1" x14ac:dyDescent="0.25">
      <c r="A21" s="35" t="s">
        <v>66</v>
      </c>
      <c r="B21" s="50">
        <f>B22</f>
        <v>350050</v>
      </c>
      <c r="C21" s="50">
        <f t="shared" ref="C21" si="3">C22</f>
        <v>122104.1</v>
      </c>
      <c r="D21" s="50">
        <f>D22</f>
        <v>315050</v>
      </c>
    </row>
    <row r="22" spans="1:8" x14ac:dyDescent="0.25">
      <c r="A22" s="69" t="s">
        <v>90</v>
      </c>
      <c r="B22" s="8">
        <f>'POSEBNI DIO.'!B110+'POSEBNI DIO.'!B167</f>
        <v>350050</v>
      </c>
      <c r="C22" s="8">
        <f>'POSEBNI DIO.'!C110+'POSEBNI DIO.'!C167</f>
        <v>122104.1</v>
      </c>
      <c r="D22" s="8">
        <f>'POSEBNI DIO.'!D110+'POSEBNI DIO.'!D167</f>
        <v>315050</v>
      </c>
    </row>
    <row r="23" spans="1:8" s="46" customFormat="1" x14ac:dyDescent="0.25">
      <c r="A23" s="73" t="s">
        <v>94</v>
      </c>
      <c r="B23" s="63">
        <f>B24+B25+B26</f>
        <v>30000</v>
      </c>
      <c r="C23" s="63">
        <f t="shared" ref="C23:D23" si="4">C24+C25+C26</f>
        <v>0</v>
      </c>
      <c r="D23" s="63">
        <f t="shared" si="4"/>
        <v>230120</v>
      </c>
    </row>
    <row r="24" spans="1:8" s="46" customFormat="1" x14ac:dyDescent="0.25">
      <c r="A24" s="71" t="s">
        <v>179</v>
      </c>
      <c r="B24" s="72">
        <f>'POSEBNI DIO.'!B137</f>
        <v>15000</v>
      </c>
      <c r="C24" s="72">
        <f>'POSEBNI DIO.'!C137</f>
        <v>0</v>
      </c>
      <c r="D24" s="72">
        <f>'POSEBNI DIO.'!D137</f>
        <v>15000</v>
      </c>
    </row>
    <row r="25" spans="1:8" x14ac:dyDescent="0.25">
      <c r="A25" s="71" t="s">
        <v>95</v>
      </c>
      <c r="B25" s="72">
        <f>'POSEBNI DIO.'!B134</f>
        <v>15000</v>
      </c>
      <c r="C25" s="72">
        <v>0</v>
      </c>
      <c r="D25" s="72">
        <v>15000</v>
      </c>
    </row>
    <row r="26" spans="1:8" x14ac:dyDescent="0.25">
      <c r="A26" s="71" t="s">
        <v>182</v>
      </c>
      <c r="B26" s="72">
        <f>'POSEBNI DIO.'!B177+'POSEBNI DIO.'!B186+'POSEBNI DIO.'!B249</f>
        <v>0</v>
      </c>
      <c r="C26" s="72">
        <f>'POSEBNI DIO.'!C177+'POSEBNI DIO.'!C186+'POSEBNI DIO.'!C249</f>
        <v>0</v>
      </c>
      <c r="D26" s="72">
        <f>'POSEBNI DIO.'!D177+'POSEBNI DIO.'!D186+'POSEBNI DIO.'!D249</f>
        <v>200120</v>
      </c>
      <c r="F26" s="47"/>
      <c r="G26" s="47"/>
      <c r="H26" s="47"/>
    </row>
    <row r="27" spans="1:8" ht="15.75" customHeight="1" x14ac:dyDescent="0.25">
      <c r="A27" s="99" t="s">
        <v>41</v>
      </c>
      <c r="B27" s="99"/>
      <c r="C27" s="99"/>
      <c r="D27" s="99"/>
    </row>
    <row r="28" spans="1:8" ht="18" x14ac:dyDescent="0.25">
      <c r="A28" s="4"/>
      <c r="B28" s="4"/>
      <c r="C28" s="4"/>
      <c r="D28" s="5"/>
    </row>
    <row r="29" spans="1:8" x14ac:dyDescent="0.25">
      <c r="A29" s="88" t="s">
        <v>42</v>
      </c>
      <c r="B29" s="88" t="s">
        <v>176</v>
      </c>
      <c r="C29" s="88" t="s">
        <v>177</v>
      </c>
      <c r="D29" s="88" t="s">
        <v>188</v>
      </c>
      <c r="E29" s="88" t="s">
        <v>93</v>
      </c>
    </row>
    <row r="30" spans="1:8" x14ac:dyDescent="0.25">
      <c r="A30" s="35" t="s">
        <v>0</v>
      </c>
      <c r="B30" s="52">
        <f>B31+B33+B37+B39+B41+B43</f>
        <v>5345980</v>
      </c>
      <c r="C30" s="52">
        <f>C31+C33+C37+C39+C41+C43</f>
        <v>2360775.9200000004</v>
      </c>
      <c r="D30" s="52">
        <f>D31+D33+D37+D39+D41+D43</f>
        <v>4912353</v>
      </c>
      <c r="E30" s="70">
        <f>D30-B30</f>
        <v>-433627</v>
      </c>
    </row>
    <row r="31" spans="1:8" x14ac:dyDescent="0.25">
      <c r="A31" s="22" t="s">
        <v>44</v>
      </c>
      <c r="B31" s="53">
        <f t="shared" ref="B31:D31" si="5">B32</f>
        <v>1840567</v>
      </c>
      <c r="C31" s="53">
        <f t="shared" si="5"/>
        <v>1290686.9100000001</v>
      </c>
      <c r="D31" s="53">
        <f t="shared" si="5"/>
        <v>2280446</v>
      </c>
      <c r="E31" s="70">
        <f t="shared" ref="E31:E46" si="6">D31-B31</f>
        <v>439879</v>
      </c>
    </row>
    <row r="32" spans="1:8" x14ac:dyDescent="0.25">
      <c r="A32" s="13" t="s">
        <v>45</v>
      </c>
      <c r="B32" s="9">
        <f>B12</f>
        <v>1840567</v>
      </c>
      <c r="C32" s="9">
        <f>C12</f>
        <v>1290686.9100000001</v>
      </c>
      <c r="D32" s="9">
        <f>D12</f>
        <v>2280446</v>
      </c>
      <c r="E32" s="61">
        <f t="shared" si="6"/>
        <v>439879</v>
      </c>
    </row>
    <row r="33" spans="1:5" s="46" customFormat="1" x14ac:dyDescent="0.25">
      <c r="A33" s="48" t="s">
        <v>63</v>
      </c>
      <c r="B33" s="49">
        <f>SUM(B34:B36)</f>
        <v>1396363</v>
      </c>
      <c r="C33" s="49">
        <f>SUM(C34:C36)</f>
        <v>166612.12</v>
      </c>
      <c r="D33" s="49">
        <f>SUM(D34:D36)</f>
        <v>631037</v>
      </c>
      <c r="E33" s="70">
        <f t="shared" si="6"/>
        <v>-765326</v>
      </c>
    </row>
    <row r="34" spans="1:5" x14ac:dyDescent="0.25">
      <c r="A34" s="12" t="s">
        <v>88</v>
      </c>
      <c r="B34" s="9">
        <f>B14</f>
        <v>189000</v>
      </c>
      <c r="C34" s="9">
        <f>C14</f>
        <v>59523.25</v>
      </c>
      <c r="D34" s="9">
        <f>D14</f>
        <v>153701</v>
      </c>
      <c r="E34" s="61">
        <f>D34-B34</f>
        <v>-35299</v>
      </c>
    </row>
    <row r="35" spans="1:5" x14ac:dyDescent="0.25">
      <c r="A35" s="12" t="s">
        <v>184</v>
      </c>
      <c r="B35" s="8">
        <v>3000</v>
      </c>
      <c r="C35" s="8">
        <v>0</v>
      </c>
      <c r="D35" s="8">
        <v>3000</v>
      </c>
      <c r="E35" s="61">
        <f>D35-B35</f>
        <v>0</v>
      </c>
    </row>
    <row r="36" spans="1:5" x14ac:dyDescent="0.25">
      <c r="A36" s="12" t="s">
        <v>89</v>
      </c>
      <c r="B36" s="8">
        <f>B16</f>
        <v>1204363</v>
      </c>
      <c r="C36" s="8">
        <f>C16</f>
        <v>107088.87</v>
      </c>
      <c r="D36" s="8">
        <f>D16</f>
        <v>474336</v>
      </c>
      <c r="E36" s="61">
        <f t="shared" si="6"/>
        <v>-730027</v>
      </c>
    </row>
    <row r="37" spans="1:5" s="46" customFormat="1" x14ac:dyDescent="0.25">
      <c r="A37" s="24" t="s">
        <v>64</v>
      </c>
      <c r="B37" s="50">
        <f t="shared" ref="B37:D37" si="7">B38</f>
        <v>44000</v>
      </c>
      <c r="C37" s="50">
        <f t="shared" si="7"/>
        <v>3880</v>
      </c>
      <c r="D37" s="50">
        <f t="shared" si="7"/>
        <v>119000</v>
      </c>
      <c r="E37" s="70">
        <f t="shared" si="6"/>
        <v>75000</v>
      </c>
    </row>
    <row r="38" spans="1:5" x14ac:dyDescent="0.25">
      <c r="A38" s="12" t="s">
        <v>91</v>
      </c>
      <c r="B38" s="8">
        <f>B18</f>
        <v>44000</v>
      </c>
      <c r="C38" s="8">
        <f>C18</f>
        <v>3880</v>
      </c>
      <c r="D38" s="8">
        <f>D18</f>
        <v>119000</v>
      </c>
      <c r="E38" s="61">
        <f t="shared" si="6"/>
        <v>75000</v>
      </c>
    </row>
    <row r="39" spans="1:5" s="46" customFormat="1" x14ac:dyDescent="0.25">
      <c r="A39" s="11" t="s">
        <v>43</v>
      </c>
      <c r="B39" s="50">
        <f t="shared" ref="B39:D39" si="8">B40</f>
        <v>1685000</v>
      </c>
      <c r="C39" s="50">
        <f t="shared" si="8"/>
        <v>777492.79000000015</v>
      </c>
      <c r="D39" s="50">
        <f t="shared" si="8"/>
        <v>1336700</v>
      </c>
      <c r="E39" s="70">
        <f t="shared" si="6"/>
        <v>-348300</v>
      </c>
    </row>
    <row r="40" spans="1:5" x14ac:dyDescent="0.25">
      <c r="A40" s="16" t="s">
        <v>65</v>
      </c>
      <c r="B40" s="8">
        <f>B20</f>
        <v>1685000</v>
      </c>
      <c r="C40" s="8">
        <f>C20</f>
        <v>777492.79000000015</v>
      </c>
      <c r="D40" s="8">
        <f>D20</f>
        <v>1336700</v>
      </c>
      <c r="E40" s="61">
        <f t="shared" si="6"/>
        <v>-348300</v>
      </c>
    </row>
    <row r="41" spans="1:5" s="46" customFormat="1" x14ac:dyDescent="0.25">
      <c r="A41" s="35" t="s">
        <v>66</v>
      </c>
      <c r="B41" s="50">
        <f t="shared" ref="B41:D41" si="9">B42</f>
        <v>350050</v>
      </c>
      <c r="C41" s="50">
        <f t="shared" si="9"/>
        <v>122104.1</v>
      </c>
      <c r="D41" s="50">
        <f t="shared" si="9"/>
        <v>315050</v>
      </c>
      <c r="E41" s="70">
        <f t="shared" si="6"/>
        <v>-35000</v>
      </c>
    </row>
    <row r="42" spans="1:5" x14ac:dyDescent="0.25">
      <c r="A42" s="13" t="s">
        <v>90</v>
      </c>
      <c r="B42" s="8">
        <f>B22</f>
        <v>350050</v>
      </c>
      <c r="C42" s="8">
        <f t="shared" ref="C42:D42" si="10">C22</f>
        <v>122104.1</v>
      </c>
      <c r="D42" s="8">
        <f t="shared" si="10"/>
        <v>315050</v>
      </c>
      <c r="E42" s="61">
        <f t="shared" si="6"/>
        <v>-35000</v>
      </c>
    </row>
    <row r="43" spans="1:5" x14ac:dyDescent="0.25">
      <c r="A43" s="63" t="s">
        <v>85</v>
      </c>
      <c r="B43" s="66">
        <f>SUM(B44:B46)</f>
        <v>30000</v>
      </c>
      <c r="C43" s="66">
        <f t="shared" ref="C43:D43" si="11">SUM(C44:C46)</f>
        <v>0</v>
      </c>
      <c r="D43" s="66">
        <f t="shared" si="11"/>
        <v>230120</v>
      </c>
      <c r="E43" s="70">
        <f t="shared" si="6"/>
        <v>200120</v>
      </c>
    </row>
    <row r="44" spans="1:5" x14ac:dyDescent="0.25">
      <c r="A44" s="71" t="s">
        <v>179</v>
      </c>
      <c r="B44" s="66">
        <v>15000</v>
      </c>
      <c r="C44" s="67"/>
      <c r="D44" s="67">
        <v>15000</v>
      </c>
      <c r="E44" s="70"/>
    </row>
    <row r="45" spans="1:5" x14ac:dyDescent="0.25">
      <c r="A45" s="64" t="s">
        <v>86</v>
      </c>
      <c r="B45" s="56">
        <v>15000</v>
      </c>
      <c r="C45" s="65">
        <v>0</v>
      </c>
      <c r="D45" s="65">
        <v>15000</v>
      </c>
      <c r="E45" s="61">
        <f t="shared" si="6"/>
        <v>0</v>
      </c>
    </row>
    <row r="46" spans="1:5" x14ac:dyDescent="0.25">
      <c r="A46" s="64" t="s">
        <v>183</v>
      </c>
      <c r="B46" s="56">
        <v>0</v>
      </c>
      <c r="C46" s="65">
        <v>0</v>
      </c>
      <c r="D46" s="56">
        <v>200120</v>
      </c>
      <c r="E46" s="61">
        <f t="shared" si="6"/>
        <v>200120</v>
      </c>
    </row>
    <row r="47" spans="1:5" ht="18" x14ac:dyDescent="0.25">
      <c r="A47" s="4"/>
      <c r="B47" s="4"/>
      <c r="C47" s="4"/>
      <c r="D47" s="5"/>
    </row>
  </sheetData>
  <mergeCells count="5">
    <mergeCell ref="A1:D1"/>
    <mergeCell ref="A3:D3"/>
    <mergeCell ref="A5:D5"/>
    <mergeCell ref="A7:D7"/>
    <mergeCell ref="A27:D2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2"/>
  <sheetViews>
    <sheetView workbookViewId="0">
      <selection activeCell="L4" sqref="L4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4" ht="42" customHeight="1" x14ac:dyDescent="0.25">
      <c r="A1" s="99" t="s">
        <v>192</v>
      </c>
      <c r="B1" s="99"/>
      <c r="C1" s="99"/>
      <c r="D1" s="99"/>
    </row>
    <row r="2" spans="1:4" ht="18" customHeight="1" x14ac:dyDescent="0.25">
      <c r="A2" s="4"/>
      <c r="B2" s="4"/>
      <c r="C2" s="4"/>
      <c r="D2" s="4"/>
    </row>
    <row r="3" spans="1:4" ht="15.75" x14ac:dyDescent="0.25">
      <c r="A3" s="99" t="s">
        <v>18</v>
      </c>
      <c r="B3" s="99"/>
      <c r="C3" s="99"/>
      <c r="D3" s="113"/>
    </row>
    <row r="4" spans="1:4" ht="18" x14ac:dyDescent="0.25">
      <c r="A4" s="4"/>
      <c r="B4" s="4"/>
      <c r="C4" s="4"/>
      <c r="D4" s="5"/>
    </row>
    <row r="5" spans="1:4" ht="18" customHeight="1" x14ac:dyDescent="0.25">
      <c r="A5" s="99" t="s">
        <v>4</v>
      </c>
      <c r="B5" s="100"/>
      <c r="C5" s="100"/>
      <c r="D5" s="100"/>
    </row>
    <row r="6" spans="1:4" ht="18" x14ac:dyDescent="0.25">
      <c r="A6" s="4"/>
      <c r="B6" s="4"/>
      <c r="C6" s="4"/>
      <c r="D6" s="5"/>
    </row>
    <row r="7" spans="1:4" ht="15.75" x14ac:dyDescent="0.25">
      <c r="A7" s="99" t="s">
        <v>13</v>
      </c>
      <c r="B7" s="114"/>
      <c r="C7" s="114"/>
      <c r="D7" s="114"/>
    </row>
    <row r="8" spans="1:4" ht="18" x14ac:dyDescent="0.25">
      <c r="A8" s="4"/>
      <c r="B8" s="4"/>
      <c r="C8" s="4"/>
      <c r="D8" s="5"/>
    </row>
    <row r="9" spans="1:4" x14ac:dyDescent="0.25">
      <c r="A9" s="88" t="s">
        <v>42</v>
      </c>
      <c r="B9" s="88" t="s">
        <v>176</v>
      </c>
      <c r="C9" s="88" t="s">
        <v>177</v>
      </c>
      <c r="D9" s="88" t="s">
        <v>178</v>
      </c>
    </row>
    <row r="10" spans="1:4" ht="15.75" customHeight="1" x14ac:dyDescent="0.25">
      <c r="A10" s="89" t="s">
        <v>14</v>
      </c>
      <c r="B10" s="90">
        <v>5345980</v>
      </c>
      <c r="C10" s="90">
        <v>2360775.9200000004</v>
      </c>
      <c r="D10" s="90">
        <v>4912353</v>
      </c>
    </row>
    <row r="11" spans="1:4" ht="15.75" customHeight="1" x14ac:dyDescent="0.25">
      <c r="A11" s="91" t="s">
        <v>61</v>
      </c>
      <c r="B11" s="92">
        <v>5345980</v>
      </c>
      <c r="C11" s="92">
        <v>2360775.9200000004</v>
      </c>
      <c r="D11" s="92">
        <v>4912353</v>
      </c>
    </row>
    <row r="12" spans="1:4" x14ac:dyDescent="0.25">
      <c r="A12" s="16" t="s">
        <v>62</v>
      </c>
      <c r="B12" s="45">
        <v>5345980</v>
      </c>
      <c r="C12" s="45">
        <v>2360775.9200000004</v>
      </c>
      <c r="D12" s="45">
        <v>4912353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99" t="s">
        <v>92</v>
      </c>
      <c r="B1" s="99"/>
      <c r="C1" s="99"/>
      <c r="D1" s="99"/>
      <c r="E1" s="99"/>
      <c r="F1" s="99"/>
      <c r="G1" s="99"/>
      <c r="H1" s="9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99" t="s">
        <v>18</v>
      </c>
      <c r="B3" s="99"/>
      <c r="C3" s="99"/>
      <c r="D3" s="99"/>
      <c r="E3" s="99"/>
      <c r="F3" s="99"/>
      <c r="G3" s="99"/>
      <c r="H3" s="9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99" t="s">
        <v>48</v>
      </c>
      <c r="B5" s="99"/>
      <c r="C5" s="99"/>
      <c r="D5" s="99"/>
      <c r="E5" s="99"/>
      <c r="F5" s="99"/>
      <c r="G5" s="99"/>
      <c r="H5" s="9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8" t="s">
        <v>5</v>
      </c>
      <c r="B7" s="17" t="s">
        <v>6</v>
      </c>
      <c r="C7" s="17" t="s">
        <v>27</v>
      </c>
      <c r="D7" s="17" t="s">
        <v>30</v>
      </c>
      <c r="E7" s="18" t="s">
        <v>31</v>
      </c>
      <c r="F7" s="18" t="s">
        <v>28</v>
      </c>
      <c r="G7" s="18" t="s">
        <v>24</v>
      </c>
      <c r="H7" s="18" t="s">
        <v>29</v>
      </c>
    </row>
    <row r="8" spans="1:8" x14ac:dyDescent="0.25">
      <c r="A8" s="33"/>
      <c r="B8" s="34"/>
      <c r="C8" s="32" t="s">
        <v>50</v>
      </c>
      <c r="D8" s="34"/>
      <c r="E8" s="33"/>
      <c r="F8" s="33"/>
      <c r="G8" s="33"/>
      <c r="H8" s="33"/>
    </row>
    <row r="9" spans="1:8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20</v>
      </c>
      <c r="D10" s="8"/>
      <c r="E10" s="9"/>
      <c r="F10" s="9"/>
      <c r="G10" s="9"/>
      <c r="H10" s="9"/>
    </row>
    <row r="11" spans="1:8" x14ac:dyDescent="0.25">
      <c r="A11" s="11"/>
      <c r="B11" s="15"/>
      <c r="C11" s="36"/>
      <c r="D11" s="8"/>
      <c r="E11" s="9"/>
      <c r="F11" s="9"/>
      <c r="G11" s="9"/>
      <c r="H11" s="9"/>
    </row>
    <row r="12" spans="1:8" x14ac:dyDescent="0.25">
      <c r="A12" s="11"/>
      <c r="B12" s="15"/>
      <c r="C12" s="32" t="s">
        <v>53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2" t="s">
        <v>16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3" t="s">
        <v>21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A2" sqref="A2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99" t="s">
        <v>92</v>
      </c>
      <c r="B1" s="99"/>
      <c r="C1" s="99"/>
      <c r="D1" s="99"/>
      <c r="E1" s="99"/>
      <c r="F1" s="99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99" t="s">
        <v>18</v>
      </c>
      <c r="B3" s="99"/>
      <c r="C3" s="99"/>
      <c r="D3" s="99"/>
      <c r="E3" s="99"/>
      <c r="F3" s="99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99" t="s">
        <v>49</v>
      </c>
      <c r="B5" s="99"/>
      <c r="C5" s="99"/>
      <c r="D5" s="99"/>
      <c r="E5" s="99"/>
      <c r="F5" s="99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7" t="s">
        <v>42</v>
      </c>
      <c r="B7" s="17" t="s">
        <v>30</v>
      </c>
      <c r="C7" s="18" t="s">
        <v>31</v>
      </c>
      <c r="D7" s="18" t="s">
        <v>28</v>
      </c>
      <c r="E7" s="18" t="s">
        <v>24</v>
      </c>
      <c r="F7" s="18" t="s">
        <v>29</v>
      </c>
    </row>
    <row r="8" spans="1:6" x14ac:dyDescent="0.25">
      <c r="A8" s="11" t="s">
        <v>50</v>
      </c>
      <c r="B8" s="8"/>
      <c r="C8" s="9"/>
      <c r="D8" s="9"/>
      <c r="E8" s="9"/>
      <c r="F8" s="9"/>
    </row>
    <row r="9" spans="1:6" ht="25.5" x14ac:dyDescent="0.25">
      <c r="A9" s="11" t="s">
        <v>51</v>
      </c>
      <c r="B9" s="8"/>
      <c r="C9" s="9"/>
      <c r="D9" s="9"/>
      <c r="E9" s="9"/>
      <c r="F9" s="9"/>
    </row>
    <row r="10" spans="1:6" ht="25.5" x14ac:dyDescent="0.25">
      <c r="A10" s="16" t="s">
        <v>52</v>
      </c>
      <c r="B10" s="8"/>
      <c r="C10" s="9"/>
      <c r="D10" s="9"/>
      <c r="E10" s="9"/>
      <c r="F10" s="9"/>
    </row>
    <row r="11" spans="1:6" x14ac:dyDescent="0.25">
      <c r="A11" s="16"/>
      <c r="B11" s="8"/>
      <c r="C11" s="9"/>
      <c r="D11" s="9"/>
      <c r="E11" s="9"/>
      <c r="F11" s="9"/>
    </row>
    <row r="12" spans="1:6" x14ac:dyDescent="0.25">
      <c r="A12" s="11" t="s">
        <v>53</v>
      </c>
      <c r="B12" s="8"/>
      <c r="C12" s="9"/>
      <c r="D12" s="9"/>
      <c r="E12" s="9"/>
      <c r="F12" s="9"/>
    </row>
    <row r="13" spans="1:6" x14ac:dyDescent="0.25">
      <c r="A13" s="22" t="s">
        <v>44</v>
      </c>
      <c r="B13" s="8"/>
      <c r="C13" s="9"/>
      <c r="D13" s="9"/>
      <c r="E13" s="9"/>
      <c r="F13" s="9"/>
    </row>
    <row r="14" spans="1:6" x14ac:dyDescent="0.25">
      <c r="A14" s="13" t="s">
        <v>45</v>
      </c>
      <c r="B14" s="8"/>
      <c r="C14" s="9"/>
      <c r="D14" s="9"/>
      <c r="E14" s="9"/>
      <c r="F14" s="10"/>
    </row>
    <row r="15" spans="1:6" x14ac:dyDescent="0.25">
      <c r="A15" s="22" t="s">
        <v>46</v>
      </c>
      <c r="B15" s="8"/>
      <c r="C15" s="9"/>
      <c r="D15" s="9"/>
      <c r="E15" s="9"/>
      <c r="F15" s="10"/>
    </row>
    <row r="16" spans="1:6" x14ac:dyDescent="0.25">
      <c r="A16" s="13" t="s">
        <v>47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F34E-B785-41A0-AA32-F81305628CA3}">
  <dimension ref="A1:I368"/>
  <sheetViews>
    <sheetView tabSelected="1" workbookViewId="0">
      <selection activeCell="J9" sqref="J9"/>
    </sheetView>
  </sheetViews>
  <sheetFormatPr defaultRowHeight="15" x14ac:dyDescent="0.25"/>
  <cols>
    <col min="1" max="1" width="86.140625" customWidth="1"/>
    <col min="2" max="4" width="14.7109375" bestFit="1" customWidth="1"/>
    <col min="5" max="5" width="20.140625" customWidth="1"/>
    <col min="6" max="7" width="14.7109375" bestFit="1" customWidth="1"/>
    <col min="8" max="9" width="13.140625" bestFit="1" customWidth="1"/>
  </cols>
  <sheetData>
    <row r="1" spans="1:8" ht="42" customHeight="1" x14ac:dyDescent="0.25">
      <c r="A1" s="99" t="s">
        <v>193</v>
      </c>
      <c r="B1" s="99"/>
      <c r="C1" s="99"/>
      <c r="D1" s="99"/>
      <c r="E1" s="99"/>
      <c r="F1" s="99"/>
      <c r="G1" s="37"/>
    </row>
    <row r="2" spans="1:8" ht="18" x14ac:dyDescent="0.25">
      <c r="A2" s="4"/>
      <c r="B2" s="4"/>
      <c r="C2" s="4"/>
      <c r="D2" s="59"/>
      <c r="E2" s="4"/>
      <c r="F2" s="5"/>
      <c r="G2" s="5"/>
      <c r="H2" s="20"/>
    </row>
    <row r="3" spans="1:8" ht="18" customHeight="1" x14ac:dyDescent="0.25">
      <c r="A3" s="99" t="s">
        <v>17</v>
      </c>
      <c r="B3" s="100"/>
      <c r="C3" s="100"/>
      <c r="D3" s="100"/>
      <c r="E3" s="100"/>
      <c r="F3" s="100"/>
      <c r="G3" s="38"/>
    </row>
    <row r="4" spans="1:8" x14ac:dyDescent="0.25">
      <c r="A4" s="56"/>
      <c r="B4" s="56" t="s">
        <v>96</v>
      </c>
      <c r="C4" s="56" t="s">
        <v>97</v>
      </c>
      <c r="D4" s="56" t="s">
        <v>98</v>
      </c>
      <c r="E4" s="56" t="s">
        <v>99</v>
      </c>
    </row>
    <row r="5" spans="1:8" x14ac:dyDescent="0.25">
      <c r="A5" s="74" t="s">
        <v>100</v>
      </c>
      <c r="B5" s="75">
        <v>5345980</v>
      </c>
      <c r="C5" s="75">
        <v>2360775.9200000004</v>
      </c>
      <c r="D5" s="75">
        <v>4912353</v>
      </c>
      <c r="E5" s="75">
        <f>D5-B5</f>
        <v>-433627</v>
      </c>
    </row>
    <row r="6" spans="1:8" x14ac:dyDescent="0.25">
      <c r="A6" s="76" t="s">
        <v>101</v>
      </c>
      <c r="B6" s="77">
        <v>5345980</v>
      </c>
      <c r="C6" s="77">
        <v>2360775.9200000004</v>
      </c>
      <c r="D6" s="77">
        <v>4912353</v>
      </c>
      <c r="E6" s="77">
        <f>D6-B6</f>
        <v>-433627</v>
      </c>
      <c r="F6" s="82"/>
    </row>
    <row r="7" spans="1:8" x14ac:dyDescent="0.25">
      <c r="A7" s="56" t="s">
        <v>102</v>
      </c>
      <c r="B7" s="78">
        <v>3516050</v>
      </c>
      <c r="C7" s="78">
        <v>2080028.78</v>
      </c>
      <c r="D7" s="78">
        <v>3600605</v>
      </c>
      <c r="E7" s="78">
        <f>D7-B7</f>
        <v>84555</v>
      </c>
    </row>
    <row r="8" spans="1:8" x14ac:dyDescent="0.25">
      <c r="A8" s="76" t="s">
        <v>103</v>
      </c>
      <c r="B8" s="77">
        <v>1380000</v>
      </c>
      <c r="C8" s="77">
        <v>1120753.8899999999</v>
      </c>
      <c r="D8" s="77">
        <v>1798050</v>
      </c>
      <c r="E8" s="77">
        <f>D8-B8</f>
        <v>418050</v>
      </c>
    </row>
    <row r="9" spans="1:8" s="81" customFormat="1" x14ac:dyDescent="0.25">
      <c r="A9" s="79" t="s">
        <v>104</v>
      </c>
      <c r="B9" s="80">
        <f>SUM(B10:B11)</f>
        <v>530050</v>
      </c>
      <c r="C9" s="80">
        <f t="shared" ref="C9" si="0">SUM(C10:C11)</f>
        <v>447614.52</v>
      </c>
      <c r="D9" s="80">
        <f>SUM(D10:D11)</f>
        <v>869050</v>
      </c>
      <c r="E9" s="80">
        <f>SUM(E10:E11)</f>
        <v>339000</v>
      </c>
    </row>
    <row r="10" spans="1:8" x14ac:dyDescent="0.25">
      <c r="A10" s="56" t="s">
        <v>105</v>
      </c>
      <c r="B10" s="78">
        <v>502050</v>
      </c>
      <c r="C10" s="78">
        <v>447614.52</v>
      </c>
      <c r="D10" s="78">
        <v>869050</v>
      </c>
      <c r="E10" s="78">
        <f>D10-B10</f>
        <v>367000</v>
      </c>
      <c r="G10" s="82"/>
    </row>
    <row r="11" spans="1:8" x14ac:dyDescent="0.25">
      <c r="A11" s="56" t="s">
        <v>106</v>
      </c>
      <c r="B11" s="78">
        <v>28000</v>
      </c>
      <c r="C11" s="78"/>
      <c r="D11" s="78">
        <v>0</v>
      </c>
      <c r="E11" s="78">
        <f t="shared" ref="E11:E96" si="1">D11-B11</f>
        <v>-28000</v>
      </c>
    </row>
    <row r="12" spans="1:8" s="85" customFormat="1" x14ac:dyDescent="0.25">
      <c r="A12" s="83" t="s">
        <v>107</v>
      </c>
      <c r="B12" s="84">
        <f>B13</f>
        <v>80000</v>
      </c>
      <c r="C12" s="84">
        <f t="shared" ref="C12:E12" si="2">C13</f>
        <v>56952.22</v>
      </c>
      <c r="D12" s="84">
        <f t="shared" si="2"/>
        <v>130000</v>
      </c>
      <c r="E12" s="84">
        <f t="shared" si="2"/>
        <v>50000</v>
      </c>
      <c r="G12" s="87"/>
    </row>
    <row r="13" spans="1:8" x14ac:dyDescent="0.25">
      <c r="A13" s="56" t="s">
        <v>108</v>
      </c>
      <c r="B13" s="78">
        <v>80000</v>
      </c>
      <c r="C13" s="78">
        <v>56952.22</v>
      </c>
      <c r="D13" s="78">
        <v>130000</v>
      </c>
      <c r="E13" s="78">
        <f t="shared" si="1"/>
        <v>50000</v>
      </c>
      <c r="G13" s="82"/>
    </row>
    <row r="14" spans="1:8" s="85" customFormat="1" x14ac:dyDescent="0.25">
      <c r="A14" s="83" t="s">
        <v>109</v>
      </c>
      <c r="B14" s="84">
        <f>B15</f>
        <v>125000</v>
      </c>
      <c r="C14" s="84">
        <f t="shared" ref="C14:E14" si="3">C15</f>
        <v>69061.91</v>
      </c>
      <c r="D14" s="84">
        <f t="shared" si="3"/>
        <v>150000</v>
      </c>
      <c r="E14" s="84">
        <f t="shared" si="3"/>
        <v>25000</v>
      </c>
    </row>
    <row r="15" spans="1:8" x14ac:dyDescent="0.25">
      <c r="A15" s="56" t="s">
        <v>110</v>
      </c>
      <c r="B15" s="78">
        <v>125000</v>
      </c>
      <c r="C15" s="78">
        <v>69061.91</v>
      </c>
      <c r="D15" s="78">
        <v>150000</v>
      </c>
      <c r="E15" s="78">
        <f t="shared" si="1"/>
        <v>25000</v>
      </c>
    </row>
    <row r="16" spans="1:8" s="85" customFormat="1" x14ac:dyDescent="0.25">
      <c r="A16" s="83" t="s">
        <v>111</v>
      </c>
      <c r="B16" s="84">
        <f>SUM(B17:B19)</f>
        <v>49000</v>
      </c>
      <c r="C16" s="84">
        <f t="shared" ref="C16:E16" si="4">SUM(C17:C19)</f>
        <v>14592.44</v>
      </c>
      <c r="D16" s="84">
        <f t="shared" si="4"/>
        <v>39000</v>
      </c>
      <c r="E16" s="84">
        <f t="shared" si="4"/>
        <v>-10000</v>
      </c>
    </row>
    <row r="17" spans="1:6" x14ac:dyDescent="0.25">
      <c r="A17" s="56" t="s">
        <v>112</v>
      </c>
      <c r="B17" s="78">
        <v>17000</v>
      </c>
      <c r="C17" s="78">
        <v>335.44</v>
      </c>
      <c r="D17" s="78">
        <v>10000</v>
      </c>
      <c r="E17" s="78">
        <f t="shared" si="1"/>
        <v>-7000</v>
      </c>
    </row>
    <row r="18" spans="1:6" x14ac:dyDescent="0.25">
      <c r="A18" s="56" t="s">
        <v>113</v>
      </c>
      <c r="B18" s="78">
        <v>19000</v>
      </c>
      <c r="C18" s="78">
        <v>11965</v>
      </c>
      <c r="D18" s="78">
        <v>19000</v>
      </c>
      <c r="E18" s="78">
        <f t="shared" si="1"/>
        <v>0</v>
      </c>
    </row>
    <row r="19" spans="1:6" x14ac:dyDescent="0.25">
      <c r="A19" s="56" t="s">
        <v>114</v>
      </c>
      <c r="B19" s="78">
        <v>13000</v>
      </c>
      <c r="C19" s="78">
        <v>2292</v>
      </c>
      <c r="D19" s="78">
        <v>10000</v>
      </c>
      <c r="E19" s="78">
        <f t="shared" si="1"/>
        <v>-3000</v>
      </c>
    </row>
    <row r="20" spans="1:6" s="85" customFormat="1" x14ac:dyDescent="0.25">
      <c r="A20" s="83" t="s">
        <v>115</v>
      </c>
      <c r="B20" s="84">
        <f>SUM(B21:B24)</f>
        <v>59500</v>
      </c>
      <c r="C20" s="84">
        <f t="shared" ref="C20:E20" si="5">SUM(C21:C24)</f>
        <v>35385.07</v>
      </c>
      <c r="D20" s="84">
        <f t="shared" si="5"/>
        <v>51000</v>
      </c>
      <c r="E20" s="84">
        <f t="shared" si="5"/>
        <v>-8500</v>
      </c>
    </row>
    <row r="21" spans="1:6" x14ac:dyDescent="0.25">
      <c r="A21" s="56" t="s">
        <v>116</v>
      </c>
      <c r="B21" s="78">
        <v>23500</v>
      </c>
      <c r="C21" s="78">
        <v>14927.26</v>
      </c>
      <c r="D21" s="78">
        <v>20000</v>
      </c>
      <c r="E21" s="78">
        <f t="shared" si="1"/>
        <v>-3500</v>
      </c>
    </row>
    <row r="22" spans="1:6" x14ac:dyDescent="0.25">
      <c r="A22" s="56" t="s">
        <v>117</v>
      </c>
      <c r="B22" s="78">
        <v>20000</v>
      </c>
      <c r="C22" s="78">
        <v>15583.99</v>
      </c>
      <c r="D22" s="78">
        <v>20000</v>
      </c>
      <c r="E22" s="78">
        <f t="shared" si="1"/>
        <v>0</v>
      </c>
    </row>
    <row r="23" spans="1:6" x14ac:dyDescent="0.25">
      <c r="A23" s="56" t="s">
        <v>118</v>
      </c>
      <c r="B23" s="78">
        <v>15000</v>
      </c>
      <c r="C23" s="78">
        <v>3236.57</v>
      </c>
      <c r="D23" s="78">
        <v>9000</v>
      </c>
      <c r="E23" s="78">
        <f t="shared" si="1"/>
        <v>-6000</v>
      </c>
    </row>
    <row r="24" spans="1:6" x14ac:dyDescent="0.25">
      <c r="A24" s="56" t="s">
        <v>119</v>
      </c>
      <c r="B24" s="78">
        <v>1000</v>
      </c>
      <c r="C24" s="78">
        <v>1637.25</v>
      </c>
      <c r="D24" s="78">
        <v>2000</v>
      </c>
      <c r="E24" s="78">
        <f t="shared" si="1"/>
        <v>1000</v>
      </c>
    </row>
    <row r="25" spans="1:6" s="85" customFormat="1" x14ac:dyDescent="0.25">
      <c r="A25" s="83" t="s">
        <v>120</v>
      </c>
      <c r="B25" s="84">
        <f>SUM(B26:B33)</f>
        <v>444450</v>
      </c>
      <c r="C25" s="84">
        <f t="shared" ref="C25:E25" si="6">SUM(C26:C33)</f>
        <v>432787.26000000007</v>
      </c>
      <c r="D25" s="84">
        <f t="shared" si="6"/>
        <v>482000</v>
      </c>
      <c r="E25" s="84">
        <f t="shared" si="6"/>
        <v>37550</v>
      </c>
      <c r="F25" s="87"/>
    </row>
    <row r="26" spans="1:6" x14ac:dyDescent="0.25">
      <c r="A26" s="56" t="s">
        <v>121</v>
      </c>
      <c r="B26" s="78">
        <v>27000</v>
      </c>
      <c r="C26" s="78">
        <v>20118.57</v>
      </c>
      <c r="D26" s="78">
        <v>27000</v>
      </c>
      <c r="E26" s="78">
        <f t="shared" si="1"/>
        <v>0</v>
      </c>
    </row>
    <row r="27" spans="1:6" x14ac:dyDescent="0.25">
      <c r="A27" s="56" t="s">
        <v>122</v>
      </c>
      <c r="B27" s="78">
        <v>25000</v>
      </c>
      <c r="C27" s="78">
        <v>26710.2</v>
      </c>
      <c r="D27" s="78">
        <v>32000</v>
      </c>
      <c r="E27" s="78">
        <f t="shared" si="1"/>
        <v>7000</v>
      </c>
    </row>
    <row r="28" spans="1:6" x14ac:dyDescent="0.25">
      <c r="A28" s="56" t="s">
        <v>123</v>
      </c>
      <c r="B28" s="78">
        <v>19000</v>
      </c>
      <c r="C28" s="78">
        <v>20472.810000000001</v>
      </c>
      <c r="D28" s="78">
        <v>21000</v>
      </c>
      <c r="E28" s="78">
        <f t="shared" si="1"/>
        <v>2000</v>
      </c>
    </row>
    <row r="29" spans="1:6" x14ac:dyDescent="0.25">
      <c r="A29" s="56" t="s">
        <v>124</v>
      </c>
      <c r="B29" s="78">
        <v>37000</v>
      </c>
      <c r="C29" s="78">
        <v>17888.68</v>
      </c>
      <c r="D29" s="78">
        <v>30000</v>
      </c>
      <c r="E29" s="78">
        <f t="shared" si="1"/>
        <v>-7000</v>
      </c>
    </row>
    <row r="30" spans="1:6" x14ac:dyDescent="0.25">
      <c r="A30" s="56" t="s">
        <v>125</v>
      </c>
      <c r="B30" s="78">
        <v>170000</v>
      </c>
      <c r="C30" s="78">
        <v>173302.79</v>
      </c>
      <c r="D30" s="78">
        <v>175000</v>
      </c>
      <c r="E30" s="78">
        <f t="shared" si="1"/>
        <v>5000</v>
      </c>
    </row>
    <row r="31" spans="1:6" x14ac:dyDescent="0.25">
      <c r="A31" s="56" t="s">
        <v>126</v>
      </c>
      <c r="B31" s="78">
        <v>130000</v>
      </c>
      <c r="C31" s="78">
        <v>139763.26</v>
      </c>
      <c r="D31" s="78">
        <v>140000</v>
      </c>
      <c r="E31" s="78">
        <f t="shared" si="1"/>
        <v>10000</v>
      </c>
    </row>
    <row r="32" spans="1:6" x14ac:dyDescent="0.25">
      <c r="A32" s="56" t="s">
        <v>127</v>
      </c>
      <c r="B32" s="78">
        <v>22000</v>
      </c>
      <c r="C32" s="78">
        <v>12167.5</v>
      </c>
      <c r="D32" s="78">
        <v>22000</v>
      </c>
      <c r="E32" s="78">
        <f t="shared" si="1"/>
        <v>0</v>
      </c>
    </row>
    <row r="33" spans="1:6" x14ac:dyDescent="0.25">
      <c r="A33" s="56" t="s">
        <v>128</v>
      </c>
      <c r="B33" s="78">
        <v>14450</v>
      </c>
      <c r="C33" s="78">
        <v>22363.45</v>
      </c>
      <c r="D33" s="78">
        <v>35000</v>
      </c>
      <c r="E33" s="78">
        <f t="shared" si="1"/>
        <v>20550</v>
      </c>
    </row>
    <row r="34" spans="1:6" s="85" customFormat="1" x14ac:dyDescent="0.25">
      <c r="A34" s="83" t="s">
        <v>129</v>
      </c>
      <c r="B34" s="84">
        <f>B35</f>
        <v>16000</v>
      </c>
      <c r="C34" s="84">
        <f t="shared" ref="C34:E34" si="7">C35</f>
        <v>15536.87</v>
      </c>
      <c r="D34" s="84">
        <f t="shared" si="7"/>
        <v>20000</v>
      </c>
      <c r="E34" s="84">
        <f t="shared" si="7"/>
        <v>4000</v>
      </c>
    </row>
    <row r="35" spans="1:6" x14ac:dyDescent="0.25">
      <c r="A35" s="56" t="s">
        <v>130</v>
      </c>
      <c r="B35" s="78">
        <v>16000</v>
      </c>
      <c r="C35" s="78">
        <v>15536.87</v>
      </c>
      <c r="D35" s="78">
        <v>20000</v>
      </c>
      <c r="E35" s="78">
        <f t="shared" si="1"/>
        <v>4000</v>
      </c>
    </row>
    <row r="36" spans="1:6" s="85" customFormat="1" x14ac:dyDescent="0.25">
      <c r="A36" s="83" t="s">
        <v>131</v>
      </c>
      <c r="B36" s="84">
        <f>SUM(B37:B40)</f>
        <v>41000</v>
      </c>
      <c r="C36" s="84">
        <f t="shared" ref="C36:E36" si="8">SUM(C37:C40)</f>
        <v>40814.85</v>
      </c>
      <c r="D36" s="84">
        <f t="shared" si="8"/>
        <v>46000</v>
      </c>
      <c r="E36" s="84">
        <f t="shared" si="8"/>
        <v>5000</v>
      </c>
      <c r="F36" s="84"/>
    </row>
    <row r="37" spans="1:6" x14ac:dyDescent="0.25">
      <c r="A37" s="56" t="s">
        <v>132</v>
      </c>
      <c r="B37" s="78">
        <v>18000</v>
      </c>
      <c r="C37" s="78">
        <v>16080.72</v>
      </c>
      <c r="D37" s="78">
        <v>18000</v>
      </c>
      <c r="E37" s="78">
        <f t="shared" si="1"/>
        <v>0</v>
      </c>
    </row>
    <row r="38" spans="1:6" x14ac:dyDescent="0.25">
      <c r="A38" s="56" t="s">
        <v>133</v>
      </c>
      <c r="B38" s="78">
        <v>17000</v>
      </c>
      <c r="C38" s="78">
        <v>17526</v>
      </c>
      <c r="D38" s="78">
        <v>19000</v>
      </c>
      <c r="E38" s="78">
        <f t="shared" si="1"/>
        <v>2000</v>
      </c>
    </row>
    <row r="39" spans="1:6" x14ac:dyDescent="0.25">
      <c r="A39" s="56" t="s">
        <v>134</v>
      </c>
      <c r="B39" s="78"/>
      <c r="C39" s="78">
        <v>2747</v>
      </c>
      <c r="D39" s="78">
        <v>3000</v>
      </c>
      <c r="E39" s="78">
        <f t="shared" si="1"/>
        <v>3000</v>
      </c>
    </row>
    <row r="40" spans="1:6" x14ac:dyDescent="0.25">
      <c r="A40" s="56" t="s">
        <v>135</v>
      </c>
      <c r="B40" s="78">
        <v>6000</v>
      </c>
      <c r="C40" s="78">
        <v>4461.13</v>
      </c>
      <c r="D40" s="78">
        <v>6000</v>
      </c>
      <c r="E40" s="78">
        <f t="shared" si="1"/>
        <v>0</v>
      </c>
    </row>
    <row r="41" spans="1:6" s="85" customFormat="1" x14ac:dyDescent="0.25">
      <c r="A41" s="83" t="s">
        <v>136</v>
      </c>
      <c r="B41" s="84">
        <f>B42</f>
        <v>12000</v>
      </c>
      <c r="C41" s="84">
        <f t="shared" ref="C41:E41" si="9">C42</f>
        <v>7258.75</v>
      </c>
      <c r="D41" s="84">
        <f t="shared" si="9"/>
        <v>8000</v>
      </c>
      <c r="E41" s="84">
        <f t="shared" si="9"/>
        <v>-4000</v>
      </c>
    </row>
    <row r="42" spans="1:6" x14ac:dyDescent="0.25">
      <c r="A42" s="56" t="s">
        <v>137</v>
      </c>
      <c r="B42" s="78">
        <v>12000</v>
      </c>
      <c r="C42" s="78">
        <v>7258.75</v>
      </c>
      <c r="D42" s="78">
        <v>8000</v>
      </c>
      <c r="E42" s="78">
        <f t="shared" si="1"/>
        <v>-4000</v>
      </c>
    </row>
    <row r="43" spans="1:6" s="85" customFormat="1" x14ac:dyDescent="0.25">
      <c r="A43" s="83" t="s">
        <v>138</v>
      </c>
      <c r="B43" s="84">
        <f>B44+B45</f>
        <v>23000</v>
      </c>
      <c r="C43" s="84">
        <f t="shared" ref="C43:E43" si="10">C44+C45</f>
        <v>750</v>
      </c>
      <c r="D43" s="84">
        <f t="shared" si="10"/>
        <v>3000</v>
      </c>
      <c r="E43" s="84">
        <f t="shared" si="10"/>
        <v>-20000</v>
      </c>
    </row>
    <row r="44" spans="1:6" x14ac:dyDescent="0.25">
      <c r="A44" s="56" t="s">
        <v>139</v>
      </c>
      <c r="B44" s="78">
        <v>18000</v>
      </c>
      <c r="C44" s="78">
        <v>750</v>
      </c>
      <c r="D44" s="78">
        <v>2000</v>
      </c>
      <c r="E44" s="78">
        <f t="shared" si="1"/>
        <v>-16000</v>
      </c>
    </row>
    <row r="45" spans="1:6" x14ac:dyDescent="0.25">
      <c r="A45" s="56" t="s">
        <v>140</v>
      </c>
      <c r="B45" s="78">
        <v>5000</v>
      </c>
      <c r="C45" s="78"/>
      <c r="D45" s="78">
        <v>1000</v>
      </c>
      <c r="E45" s="78">
        <f t="shared" si="1"/>
        <v>-4000</v>
      </c>
    </row>
    <row r="46" spans="1:6" x14ac:dyDescent="0.25">
      <c r="A46" s="76" t="s">
        <v>141</v>
      </c>
      <c r="B46" s="77">
        <v>84000</v>
      </c>
      <c r="C46" s="77">
        <v>55798</v>
      </c>
      <c r="D46" s="77">
        <f>D47+D49+D53</f>
        <v>100805</v>
      </c>
      <c r="E46" s="77">
        <f t="shared" si="1"/>
        <v>16805</v>
      </c>
    </row>
    <row r="47" spans="1:6" s="81" customFormat="1" x14ac:dyDescent="0.25">
      <c r="A47" s="79" t="s">
        <v>111</v>
      </c>
      <c r="B47" s="80">
        <f>B48</f>
        <v>1000</v>
      </c>
      <c r="C47" s="80">
        <f t="shared" ref="C47:E47" si="11">C48</f>
        <v>798</v>
      </c>
      <c r="D47" s="80">
        <f t="shared" si="11"/>
        <v>800</v>
      </c>
      <c r="E47" s="80">
        <f t="shared" si="11"/>
        <v>-200</v>
      </c>
    </row>
    <row r="48" spans="1:6" x14ac:dyDescent="0.25">
      <c r="A48" s="56" t="s">
        <v>112</v>
      </c>
      <c r="B48" s="78">
        <v>1000</v>
      </c>
      <c r="C48" s="78">
        <v>798</v>
      </c>
      <c r="D48" s="78">
        <v>800</v>
      </c>
      <c r="E48" s="78">
        <f t="shared" si="1"/>
        <v>-200</v>
      </c>
    </row>
    <row r="49" spans="1:6" s="85" customFormat="1" x14ac:dyDescent="0.25">
      <c r="A49" s="83" t="s">
        <v>120</v>
      </c>
      <c r="B49" s="84">
        <f>SUM(B50:B52)</f>
        <v>58000</v>
      </c>
      <c r="C49" s="84">
        <f t="shared" ref="C49:E49" si="12">SUM(C50:C52)</f>
        <v>55000</v>
      </c>
      <c r="D49" s="84">
        <f t="shared" si="12"/>
        <v>98005</v>
      </c>
      <c r="E49" s="84">
        <f t="shared" si="12"/>
        <v>40005</v>
      </c>
      <c r="F49" s="87"/>
    </row>
    <row r="50" spans="1:6" x14ac:dyDescent="0.25">
      <c r="A50" s="56" t="s">
        <v>124</v>
      </c>
      <c r="B50" s="78"/>
      <c r="C50" s="78">
        <v>20390</v>
      </c>
      <c r="D50" s="78">
        <v>20390</v>
      </c>
      <c r="E50" s="78">
        <f t="shared" si="1"/>
        <v>20390</v>
      </c>
    </row>
    <row r="51" spans="1:6" x14ac:dyDescent="0.25">
      <c r="A51" s="56" t="s">
        <v>126</v>
      </c>
      <c r="B51" s="78">
        <v>55000</v>
      </c>
      <c r="C51" s="78">
        <v>34610</v>
      </c>
      <c r="D51" s="78">
        <v>77615</v>
      </c>
      <c r="E51" s="78">
        <f t="shared" si="1"/>
        <v>22615</v>
      </c>
    </row>
    <row r="52" spans="1:6" x14ac:dyDescent="0.25">
      <c r="A52" s="56" t="s">
        <v>128</v>
      </c>
      <c r="B52" s="78">
        <v>3000</v>
      </c>
      <c r="C52" s="78"/>
      <c r="D52" s="78">
        <v>0</v>
      </c>
      <c r="E52" s="78">
        <f t="shared" si="1"/>
        <v>-3000</v>
      </c>
    </row>
    <row r="53" spans="1:6" s="85" customFormat="1" x14ac:dyDescent="0.25">
      <c r="A53" s="83" t="s">
        <v>136</v>
      </c>
      <c r="B53" s="84">
        <f>B54</f>
        <v>25000</v>
      </c>
      <c r="C53" s="84">
        <f t="shared" ref="C53:E53" si="13">C54</f>
        <v>0</v>
      </c>
      <c r="D53" s="84">
        <f t="shared" si="13"/>
        <v>2000</v>
      </c>
      <c r="E53" s="84">
        <f t="shared" si="13"/>
        <v>-23000</v>
      </c>
    </row>
    <row r="54" spans="1:6" x14ac:dyDescent="0.25">
      <c r="A54" s="56" t="s">
        <v>137</v>
      </c>
      <c r="B54" s="78">
        <v>25000</v>
      </c>
      <c r="C54" s="78"/>
      <c r="D54" s="78">
        <v>2000</v>
      </c>
      <c r="E54" s="78">
        <f t="shared" si="1"/>
        <v>-23000</v>
      </c>
    </row>
    <row r="55" spans="1:6" x14ac:dyDescent="0.25">
      <c r="A55" s="76" t="s">
        <v>142</v>
      </c>
      <c r="B55" s="77">
        <v>3000</v>
      </c>
      <c r="C55" s="77"/>
      <c r="D55" s="77">
        <v>3000</v>
      </c>
      <c r="E55" s="77">
        <f t="shared" si="1"/>
        <v>0</v>
      </c>
    </row>
    <row r="56" spans="1:6" s="81" customFormat="1" x14ac:dyDescent="0.25">
      <c r="A56" s="79" t="s">
        <v>120</v>
      </c>
      <c r="B56" s="80">
        <f>B57</f>
        <v>3000</v>
      </c>
      <c r="C56" s="80">
        <f t="shared" ref="C56:E56" si="14">C57</f>
        <v>0</v>
      </c>
      <c r="D56" s="80">
        <f t="shared" si="14"/>
        <v>3000</v>
      </c>
      <c r="E56" s="80">
        <f t="shared" si="14"/>
        <v>0</v>
      </c>
    </row>
    <row r="57" spans="1:6" x14ac:dyDescent="0.25">
      <c r="A57" s="56" t="s">
        <v>126</v>
      </c>
      <c r="B57" s="78">
        <v>3000</v>
      </c>
      <c r="C57" s="78"/>
      <c r="D57" s="78">
        <v>3000</v>
      </c>
      <c r="E57" s="78">
        <f t="shared" si="1"/>
        <v>0</v>
      </c>
    </row>
    <row r="58" spans="1:6" x14ac:dyDescent="0.25">
      <c r="A58" s="76" t="s">
        <v>143</v>
      </c>
      <c r="B58" s="77">
        <v>22000</v>
      </c>
      <c r="C58" s="77">
        <v>3880</v>
      </c>
      <c r="D58" s="77">
        <v>17000</v>
      </c>
      <c r="E58" s="77">
        <f t="shared" si="1"/>
        <v>-5000</v>
      </c>
    </row>
    <row r="59" spans="1:6" s="81" customFormat="1" x14ac:dyDescent="0.25">
      <c r="A59" s="79" t="s">
        <v>120</v>
      </c>
      <c r="B59" s="80">
        <f>B60+B61</f>
        <v>22000</v>
      </c>
      <c r="C59" s="80">
        <f t="shared" ref="C59:E59" si="15">C60+C61</f>
        <v>3880</v>
      </c>
      <c r="D59" s="80">
        <f t="shared" si="15"/>
        <v>17000</v>
      </c>
      <c r="E59" s="80">
        <f t="shared" si="15"/>
        <v>-5000</v>
      </c>
    </row>
    <row r="60" spans="1:6" x14ac:dyDescent="0.25">
      <c r="A60" s="56" t="s">
        <v>122</v>
      </c>
      <c r="B60" s="78">
        <v>10000</v>
      </c>
      <c r="C60" s="78"/>
      <c r="D60" s="78">
        <v>5000</v>
      </c>
      <c r="E60" s="78">
        <f t="shared" si="1"/>
        <v>-5000</v>
      </c>
    </row>
    <row r="61" spans="1:6" x14ac:dyDescent="0.25">
      <c r="A61" s="56" t="s">
        <v>126</v>
      </c>
      <c r="B61" s="78">
        <v>12000</v>
      </c>
      <c r="C61" s="78">
        <v>3880</v>
      </c>
      <c r="D61" s="78">
        <v>12000</v>
      </c>
      <c r="E61" s="78">
        <f t="shared" si="1"/>
        <v>0</v>
      </c>
    </row>
    <row r="62" spans="1:6" x14ac:dyDescent="0.25">
      <c r="A62" s="76" t="s">
        <v>144</v>
      </c>
      <c r="B62" s="77">
        <v>1682000</v>
      </c>
      <c r="C62" s="77">
        <f>C63+C66+C68+C70+C74+C80+C90+C92+C97+C100+C103+C108</f>
        <v>777492.79000000015</v>
      </c>
      <c r="D62" s="77">
        <f>D63+D66+D68+D70+D74+D80+D90+D92+D97+D100+D103+D108</f>
        <v>1336700</v>
      </c>
      <c r="E62" s="77">
        <f>D62-B62</f>
        <v>-345300</v>
      </c>
    </row>
    <row r="63" spans="1:6" s="81" customFormat="1" x14ac:dyDescent="0.25">
      <c r="A63" s="79" t="s">
        <v>104</v>
      </c>
      <c r="B63" s="80">
        <f>SUM(B64:B65)</f>
        <v>606000</v>
      </c>
      <c r="C63" s="80">
        <f t="shared" ref="C63:D63" si="16">SUM(C64:C65)</f>
        <v>287351.11</v>
      </c>
      <c r="D63" s="80">
        <f t="shared" si="16"/>
        <v>306000</v>
      </c>
      <c r="E63" s="80">
        <f>SUM(E64:E65)</f>
        <v>-300000</v>
      </c>
    </row>
    <row r="64" spans="1:6" x14ac:dyDescent="0.25">
      <c r="A64" s="56" t="s">
        <v>105</v>
      </c>
      <c r="B64" s="78">
        <v>600000</v>
      </c>
      <c r="C64" s="78">
        <v>287351.11</v>
      </c>
      <c r="D64" s="78">
        <v>300000</v>
      </c>
      <c r="E64" s="78">
        <f t="shared" si="1"/>
        <v>-300000</v>
      </c>
    </row>
    <row r="65" spans="1:6" x14ac:dyDescent="0.25">
      <c r="A65" s="56" t="s">
        <v>106</v>
      </c>
      <c r="B65" s="78">
        <v>6000</v>
      </c>
      <c r="C65" s="78"/>
      <c r="D65" s="78">
        <v>6000</v>
      </c>
      <c r="E65" s="78">
        <f t="shared" si="1"/>
        <v>0</v>
      </c>
    </row>
    <row r="66" spans="1:6" s="85" customFormat="1" x14ac:dyDescent="0.25">
      <c r="A66" s="83" t="s">
        <v>107</v>
      </c>
      <c r="B66" s="84">
        <f>B67</f>
        <v>50000</v>
      </c>
      <c r="C66" s="84">
        <f t="shared" ref="C66:E66" si="17">C67</f>
        <v>31125</v>
      </c>
      <c r="D66" s="84">
        <f t="shared" si="17"/>
        <v>50000</v>
      </c>
      <c r="E66" s="84">
        <f t="shared" si="17"/>
        <v>0</v>
      </c>
    </row>
    <row r="67" spans="1:6" x14ac:dyDescent="0.25">
      <c r="A67" s="56" t="s">
        <v>108</v>
      </c>
      <c r="B67" s="78">
        <v>50000</v>
      </c>
      <c r="C67" s="78">
        <v>31125</v>
      </c>
      <c r="D67" s="78">
        <v>50000</v>
      </c>
      <c r="E67" s="78">
        <f t="shared" si="1"/>
        <v>0</v>
      </c>
    </row>
    <row r="68" spans="1:6" s="85" customFormat="1" x14ac:dyDescent="0.25">
      <c r="A68" s="83" t="s">
        <v>109</v>
      </c>
      <c r="B68" s="84">
        <f>B69</f>
        <v>35000</v>
      </c>
      <c r="C68" s="84">
        <f t="shared" ref="C68:E68" si="18">C69</f>
        <v>52705.53</v>
      </c>
      <c r="D68" s="84">
        <f t="shared" si="18"/>
        <v>53000</v>
      </c>
      <c r="E68" s="84">
        <f t="shared" si="18"/>
        <v>18000</v>
      </c>
    </row>
    <row r="69" spans="1:6" x14ac:dyDescent="0.25">
      <c r="A69" s="56" t="s">
        <v>110</v>
      </c>
      <c r="B69" s="78">
        <v>35000</v>
      </c>
      <c r="C69" s="78">
        <v>52705.53</v>
      </c>
      <c r="D69" s="78">
        <v>53000</v>
      </c>
      <c r="E69" s="78">
        <f t="shared" si="1"/>
        <v>18000</v>
      </c>
    </row>
    <row r="70" spans="1:6" s="85" customFormat="1" x14ac:dyDescent="0.25">
      <c r="A70" s="83" t="s">
        <v>111</v>
      </c>
      <c r="B70" s="84">
        <f>SUM(B71:B73)</f>
        <v>26000</v>
      </c>
      <c r="C70" s="84">
        <f t="shared" ref="C70:E70" si="19">SUM(C71:C73)</f>
        <v>14326.800000000001</v>
      </c>
      <c r="D70" s="84">
        <f t="shared" si="19"/>
        <v>27000</v>
      </c>
      <c r="E70" s="84">
        <f t="shared" si="19"/>
        <v>1000</v>
      </c>
    </row>
    <row r="71" spans="1:6" x14ac:dyDescent="0.25">
      <c r="A71" s="56" t="s">
        <v>112</v>
      </c>
      <c r="B71" s="78">
        <v>9000</v>
      </c>
      <c r="C71" s="78">
        <v>9424.2900000000009</v>
      </c>
      <c r="D71" s="78">
        <v>10000</v>
      </c>
      <c r="E71" s="78">
        <f t="shared" si="1"/>
        <v>1000</v>
      </c>
    </row>
    <row r="72" spans="1:6" x14ac:dyDescent="0.25">
      <c r="A72" s="56" t="s">
        <v>113</v>
      </c>
      <c r="B72" s="78">
        <v>10000</v>
      </c>
      <c r="C72" s="78">
        <v>2381</v>
      </c>
      <c r="D72" s="78">
        <v>10000</v>
      </c>
      <c r="E72" s="78">
        <f t="shared" si="1"/>
        <v>0</v>
      </c>
    </row>
    <row r="73" spans="1:6" x14ac:dyDescent="0.25">
      <c r="A73" s="56" t="s">
        <v>114</v>
      </c>
      <c r="B73" s="78">
        <v>7000</v>
      </c>
      <c r="C73" s="78">
        <v>2521.5100000000002</v>
      </c>
      <c r="D73" s="78">
        <v>7000</v>
      </c>
      <c r="E73" s="78">
        <f t="shared" si="1"/>
        <v>0</v>
      </c>
    </row>
    <row r="74" spans="1:6" s="85" customFormat="1" x14ac:dyDescent="0.25">
      <c r="A74" s="83" t="s">
        <v>115</v>
      </c>
      <c r="B74" s="84">
        <f>SUM(B75:B79)</f>
        <v>47000</v>
      </c>
      <c r="C74" s="84">
        <f t="shared" ref="C74:E74" si="20">SUM(C75:C79)</f>
        <v>16429.21</v>
      </c>
      <c r="D74" s="84">
        <f t="shared" si="20"/>
        <v>40500</v>
      </c>
      <c r="E74" s="84">
        <f t="shared" si="20"/>
        <v>-6500</v>
      </c>
      <c r="F74" s="87"/>
    </row>
    <row r="75" spans="1:6" x14ac:dyDescent="0.25">
      <c r="A75" s="56" t="s">
        <v>116</v>
      </c>
      <c r="B75" s="78">
        <v>17000</v>
      </c>
      <c r="C75" s="78">
        <v>4369.58</v>
      </c>
      <c r="D75" s="78">
        <v>15000</v>
      </c>
      <c r="E75" s="78">
        <f t="shared" si="1"/>
        <v>-2000</v>
      </c>
    </row>
    <row r="76" spans="1:6" x14ac:dyDescent="0.25">
      <c r="A76" s="56" t="s">
        <v>145</v>
      </c>
      <c r="B76" s="78">
        <v>7000</v>
      </c>
      <c r="C76" s="78">
        <v>4277.71</v>
      </c>
      <c r="D76" s="78">
        <v>7000</v>
      </c>
      <c r="E76" s="78">
        <f t="shared" si="1"/>
        <v>0</v>
      </c>
    </row>
    <row r="77" spans="1:6" x14ac:dyDescent="0.25">
      <c r="A77" s="56" t="s">
        <v>117</v>
      </c>
      <c r="B77" s="78">
        <v>17000</v>
      </c>
      <c r="C77" s="78">
        <v>5102.41</v>
      </c>
      <c r="D77" s="78">
        <v>12000</v>
      </c>
      <c r="E77" s="78">
        <f t="shared" si="1"/>
        <v>-5000</v>
      </c>
    </row>
    <row r="78" spans="1:6" x14ac:dyDescent="0.25">
      <c r="A78" s="56" t="s">
        <v>118</v>
      </c>
      <c r="B78" s="78">
        <v>5000</v>
      </c>
      <c r="C78" s="78">
        <v>1532.21</v>
      </c>
      <c r="D78" s="78">
        <v>5000</v>
      </c>
      <c r="E78" s="78">
        <f t="shared" si="1"/>
        <v>0</v>
      </c>
    </row>
    <row r="79" spans="1:6" x14ac:dyDescent="0.25">
      <c r="A79" s="56" t="s">
        <v>119</v>
      </c>
      <c r="B79" s="78">
        <v>1000</v>
      </c>
      <c r="C79" s="78">
        <v>1147.3</v>
      </c>
      <c r="D79" s="78">
        <v>1500</v>
      </c>
      <c r="E79" s="78">
        <f t="shared" si="1"/>
        <v>500</v>
      </c>
    </row>
    <row r="80" spans="1:6" s="85" customFormat="1" x14ac:dyDescent="0.25">
      <c r="A80" s="83" t="s">
        <v>120</v>
      </c>
      <c r="B80" s="84">
        <f>SUM(B81:B89)</f>
        <v>645000</v>
      </c>
      <c r="C80" s="84">
        <f t="shared" ref="C80:E80" si="21">SUM(C81:C89)</f>
        <v>323848.99000000005</v>
      </c>
      <c r="D80" s="84">
        <f t="shared" si="21"/>
        <v>667000</v>
      </c>
      <c r="E80" s="84">
        <f t="shared" si="21"/>
        <v>22000</v>
      </c>
      <c r="F80" s="87"/>
    </row>
    <row r="81" spans="1:6" x14ac:dyDescent="0.25">
      <c r="A81" s="56" t="s">
        <v>121</v>
      </c>
      <c r="B81" s="78">
        <v>20000</v>
      </c>
      <c r="C81" s="78">
        <v>8661.94</v>
      </c>
      <c r="D81" s="78">
        <v>20000</v>
      </c>
      <c r="E81" s="78">
        <f t="shared" si="1"/>
        <v>0</v>
      </c>
    </row>
    <row r="82" spans="1:6" x14ac:dyDescent="0.25">
      <c r="A82" s="56" t="s">
        <v>122</v>
      </c>
      <c r="B82" s="78">
        <v>57000</v>
      </c>
      <c r="C82" s="78">
        <v>49086.239999999998</v>
      </c>
      <c r="D82" s="78">
        <v>67000</v>
      </c>
      <c r="E82" s="78">
        <f t="shared" si="1"/>
        <v>10000</v>
      </c>
    </row>
    <row r="83" spans="1:6" x14ac:dyDescent="0.25">
      <c r="A83" s="56" t="s">
        <v>123</v>
      </c>
      <c r="B83" s="78"/>
      <c r="C83" s="78">
        <v>6574.22</v>
      </c>
      <c r="D83" s="78">
        <v>10000</v>
      </c>
      <c r="E83" s="78">
        <f t="shared" si="1"/>
        <v>10000</v>
      </c>
    </row>
    <row r="84" spans="1:6" x14ac:dyDescent="0.25">
      <c r="A84" s="56" t="s">
        <v>124</v>
      </c>
      <c r="B84" s="78">
        <v>5000</v>
      </c>
      <c r="C84" s="78">
        <v>6473.56</v>
      </c>
      <c r="D84" s="78">
        <v>8000</v>
      </c>
      <c r="E84" s="78">
        <f t="shared" si="1"/>
        <v>3000</v>
      </c>
    </row>
    <row r="85" spans="1:6" x14ac:dyDescent="0.25">
      <c r="A85" s="56" t="s">
        <v>125</v>
      </c>
      <c r="B85" s="78">
        <v>142000</v>
      </c>
      <c r="C85" s="78">
        <v>4918.68</v>
      </c>
      <c r="D85" s="78">
        <v>120000</v>
      </c>
      <c r="E85" s="78">
        <f t="shared" si="1"/>
        <v>-22000</v>
      </c>
    </row>
    <row r="86" spans="1:6" x14ac:dyDescent="0.25">
      <c r="A86" s="56" t="s">
        <v>146</v>
      </c>
      <c r="B86" s="78">
        <v>15000</v>
      </c>
      <c r="C86" s="78">
        <v>270</v>
      </c>
      <c r="D86" s="78">
        <v>18000</v>
      </c>
      <c r="E86" s="78">
        <f t="shared" si="1"/>
        <v>3000</v>
      </c>
    </row>
    <row r="87" spans="1:6" x14ac:dyDescent="0.25">
      <c r="A87" s="56" t="s">
        <v>126</v>
      </c>
      <c r="B87" s="78">
        <v>360000</v>
      </c>
      <c r="C87" s="78">
        <v>188646.95</v>
      </c>
      <c r="D87" s="78">
        <v>360000</v>
      </c>
      <c r="E87" s="78">
        <f t="shared" si="1"/>
        <v>0</v>
      </c>
    </row>
    <row r="88" spans="1:6" x14ac:dyDescent="0.25">
      <c r="A88" s="56" t="s">
        <v>127</v>
      </c>
      <c r="B88" s="78">
        <v>6000</v>
      </c>
      <c r="C88" s="78">
        <v>3870</v>
      </c>
      <c r="D88" s="78">
        <v>8000</v>
      </c>
      <c r="E88" s="78">
        <f t="shared" si="1"/>
        <v>2000</v>
      </c>
    </row>
    <row r="89" spans="1:6" x14ac:dyDescent="0.25">
      <c r="A89" s="56" t="s">
        <v>128</v>
      </c>
      <c r="B89" s="78">
        <v>40000</v>
      </c>
      <c r="C89" s="78">
        <v>55347.4</v>
      </c>
      <c r="D89" s="78">
        <v>56000</v>
      </c>
      <c r="E89" s="78">
        <f t="shared" si="1"/>
        <v>16000</v>
      </c>
    </row>
    <row r="90" spans="1:6" s="85" customFormat="1" x14ac:dyDescent="0.25">
      <c r="A90" s="83" t="s">
        <v>129</v>
      </c>
      <c r="B90" s="84">
        <f>B91</f>
        <v>30000</v>
      </c>
      <c r="C90" s="84">
        <f t="shared" ref="C90:E90" si="22">C91</f>
        <v>11913.28</v>
      </c>
      <c r="D90" s="84">
        <f t="shared" si="22"/>
        <v>30000</v>
      </c>
      <c r="E90" s="84">
        <f t="shared" si="22"/>
        <v>0</v>
      </c>
    </row>
    <row r="91" spans="1:6" x14ac:dyDescent="0.25">
      <c r="A91" s="56" t="s">
        <v>130</v>
      </c>
      <c r="B91" s="78">
        <v>30000</v>
      </c>
      <c r="C91" s="78">
        <v>11913.28</v>
      </c>
      <c r="D91" s="78">
        <v>30000</v>
      </c>
      <c r="E91" s="78">
        <f t="shared" si="1"/>
        <v>0</v>
      </c>
    </row>
    <row r="92" spans="1:6" s="85" customFormat="1" x14ac:dyDescent="0.25">
      <c r="A92" s="83" t="s">
        <v>131</v>
      </c>
      <c r="B92" s="84">
        <f>SUM(B93:B96)</f>
        <v>51000</v>
      </c>
      <c r="C92" s="84">
        <f t="shared" ref="C92:E92" si="23">SUM(C93:C96)</f>
        <v>26921.129999999997</v>
      </c>
      <c r="D92" s="84">
        <f t="shared" si="23"/>
        <v>63200</v>
      </c>
      <c r="E92" s="84">
        <f t="shared" si="23"/>
        <v>12200</v>
      </c>
      <c r="F92" s="87"/>
    </row>
    <row r="93" spans="1:6" x14ac:dyDescent="0.25">
      <c r="A93" s="56" t="s">
        <v>133</v>
      </c>
      <c r="B93" s="78">
        <v>27000</v>
      </c>
      <c r="C93" s="78">
        <v>17508.75</v>
      </c>
      <c r="D93" s="78">
        <v>37000</v>
      </c>
      <c r="E93" s="78">
        <f t="shared" si="1"/>
        <v>10000</v>
      </c>
    </row>
    <row r="94" spans="1:6" x14ac:dyDescent="0.25">
      <c r="A94" s="56" t="s">
        <v>134</v>
      </c>
      <c r="B94" s="78"/>
      <c r="C94" s="78">
        <v>336</v>
      </c>
      <c r="D94" s="78">
        <v>2000</v>
      </c>
      <c r="E94" s="78">
        <f t="shared" si="1"/>
        <v>2000</v>
      </c>
    </row>
    <row r="95" spans="1:6" x14ac:dyDescent="0.25">
      <c r="A95" s="56" t="s">
        <v>147</v>
      </c>
      <c r="B95" s="78">
        <v>1000</v>
      </c>
      <c r="C95" s="78">
        <v>1173.05</v>
      </c>
      <c r="D95" s="78">
        <v>1200</v>
      </c>
      <c r="E95" s="78">
        <f t="shared" si="1"/>
        <v>200</v>
      </c>
    </row>
    <row r="96" spans="1:6" x14ac:dyDescent="0.25">
      <c r="A96" s="56" t="s">
        <v>135</v>
      </c>
      <c r="B96" s="78">
        <v>23000</v>
      </c>
      <c r="C96" s="78">
        <v>7903.33</v>
      </c>
      <c r="D96" s="78">
        <v>23000</v>
      </c>
      <c r="E96" s="78">
        <f t="shared" si="1"/>
        <v>0</v>
      </c>
    </row>
    <row r="97" spans="1:5" s="85" customFormat="1" x14ac:dyDescent="0.25">
      <c r="A97" s="83" t="s">
        <v>148</v>
      </c>
      <c r="B97" s="84">
        <f>B98+B99</f>
        <v>11000</v>
      </c>
      <c r="C97" s="84">
        <f t="shared" ref="C97:E97" si="24">C98+C99</f>
        <v>5326.96</v>
      </c>
      <c r="D97" s="84">
        <f t="shared" si="24"/>
        <v>13000</v>
      </c>
      <c r="E97" s="84">
        <f t="shared" si="24"/>
        <v>2000</v>
      </c>
    </row>
    <row r="98" spans="1:5" x14ac:dyDescent="0.25">
      <c r="A98" s="56" t="s">
        <v>149</v>
      </c>
      <c r="B98" s="78">
        <v>10000</v>
      </c>
      <c r="C98" s="78">
        <v>5298.38</v>
      </c>
      <c r="D98" s="78">
        <v>12000</v>
      </c>
      <c r="E98" s="78">
        <f t="shared" ref="E98:E192" si="25">D98-B98</f>
        <v>2000</v>
      </c>
    </row>
    <row r="99" spans="1:5" x14ac:dyDescent="0.25">
      <c r="A99" s="56" t="s">
        <v>150</v>
      </c>
      <c r="B99" s="78">
        <v>1000</v>
      </c>
      <c r="C99" s="78">
        <v>28.58</v>
      </c>
      <c r="D99" s="78">
        <v>1000</v>
      </c>
      <c r="E99" s="78">
        <f t="shared" si="25"/>
        <v>0</v>
      </c>
    </row>
    <row r="100" spans="1:5" s="85" customFormat="1" x14ac:dyDescent="0.25">
      <c r="A100" s="83" t="s">
        <v>136</v>
      </c>
      <c r="B100" s="84">
        <f>B101+B102</f>
        <v>36000</v>
      </c>
      <c r="C100" s="84">
        <f t="shared" ref="C100:E100" si="26">C101+C102</f>
        <v>520</v>
      </c>
      <c r="D100" s="84">
        <f t="shared" si="26"/>
        <v>36000</v>
      </c>
      <c r="E100" s="84">
        <f t="shared" si="26"/>
        <v>0</v>
      </c>
    </row>
    <row r="101" spans="1:5" x14ac:dyDescent="0.25">
      <c r="A101" s="56" t="s">
        <v>151</v>
      </c>
      <c r="B101" s="78">
        <v>1000</v>
      </c>
      <c r="C101" s="78"/>
      <c r="D101" s="78">
        <v>1000</v>
      </c>
      <c r="E101" s="78">
        <f t="shared" si="25"/>
        <v>0</v>
      </c>
    </row>
    <row r="102" spans="1:5" x14ac:dyDescent="0.25">
      <c r="A102" s="56" t="s">
        <v>137</v>
      </c>
      <c r="B102" s="78">
        <v>35000</v>
      </c>
      <c r="C102" s="78">
        <v>520</v>
      </c>
      <c r="D102" s="78">
        <v>35000</v>
      </c>
      <c r="E102" s="78">
        <f t="shared" si="25"/>
        <v>0</v>
      </c>
    </row>
    <row r="103" spans="1:5" s="85" customFormat="1" x14ac:dyDescent="0.25">
      <c r="A103" s="83" t="s">
        <v>138</v>
      </c>
      <c r="B103" s="84">
        <f>SUM(B104:B107)</f>
        <v>45000</v>
      </c>
      <c r="C103" s="84">
        <f t="shared" ref="C103:E103" si="27">SUM(C104:C107)</f>
        <v>7024.7800000000007</v>
      </c>
      <c r="D103" s="84">
        <f t="shared" si="27"/>
        <v>31000</v>
      </c>
      <c r="E103" s="84">
        <f t="shared" si="27"/>
        <v>-14000</v>
      </c>
    </row>
    <row r="104" spans="1:5" x14ac:dyDescent="0.25">
      <c r="A104" s="56" t="s">
        <v>139</v>
      </c>
      <c r="B104" s="78">
        <v>15000</v>
      </c>
      <c r="C104" s="78">
        <v>3948.9</v>
      </c>
      <c r="D104" s="78">
        <v>15000</v>
      </c>
      <c r="E104" s="78">
        <f t="shared" si="25"/>
        <v>0</v>
      </c>
    </row>
    <row r="105" spans="1:5" x14ac:dyDescent="0.25">
      <c r="A105" s="56" t="s">
        <v>152</v>
      </c>
      <c r="B105" s="78">
        <v>10000</v>
      </c>
      <c r="C105" s="78"/>
      <c r="D105" s="78">
        <v>5000</v>
      </c>
      <c r="E105" s="78">
        <f t="shared" si="25"/>
        <v>-5000</v>
      </c>
    </row>
    <row r="106" spans="1:5" x14ac:dyDescent="0.25">
      <c r="A106" s="56" t="s">
        <v>140</v>
      </c>
      <c r="B106" s="78">
        <v>10000</v>
      </c>
      <c r="C106" s="78"/>
      <c r="D106" s="78">
        <v>5000</v>
      </c>
      <c r="E106" s="78">
        <f t="shared" si="25"/>
        <v>-5000</v>
      </c>
    </row>
    <row r="107" spans="1:5" x14ac:dyDescent="0.25">
      <c r="A107" s="56" t="s">
        <v>153</v>
      </c>
      <c r="B107" s="78">
        <v>10000</v>
      </c>
      <c r="C107" s="78">
        <v>3075.88</v>
      </c>
      <c r="D107" s="78">
        <v>6000</v>
      </c>
      <c r="E107" s="78">
        <f t="shared" si="25"/>
        <v>-4000</v>
      </c>
    </row>
    <row r="108" spans="1:5" s="85" customFormat="1" x14ac:dyDescent="0.25">
      <c r="A108" s="83" t="s">
        <v>154</v>
      </c>
      <c r="B108" s="84">
        <f>B109</f>
        <v>100000</v>
      </c>
      <c r="C108" s="84">
        <f t="shared" ref="C108:E108" si="28">C109</f>
        <v>0</v>
      </c>
      <c r="D108" s="84">
        <f t="shared" si="28"/>
        <v>20000</v>
      </c>
      <c r="E108" s="84">
        <f t="shared" si="28"/>
        <v>-80000</v>
      </c>
    </row>
    <row r="109" spans="1:5" x14ac:dyDescent="0.25">
      <c r="A109" s="56" t="s">
        <v>155</v>
      </c>
      <c r="B109" s="78">
        <v>100000</v>
      </c>
      <c r="C109" s="78"/>
      <c r="D109" s="78">
        <v>20000</v>
      </c>
      <c r="E109" s="78">
        <f t="shared" si="25"/>
        <v>-80000</v>
      </c>
    </row>
    <row r="110" spans="1:5" x14ac:dyDescent="0.25">
      <c r="A110" s="76" t="s">
        <v>156</v>
      </c>
      <c r="B110" s="77">
        <v>315050</v>
      </c>
      <c r="C110" s="77">
        <f>C111+C113+C115+C117+C119+C123+C132</f>
        <v>122104.1</v>
      </c>
      <c r="D110" s="77">
        <f>D111+D113+D115+D117+D119+D123+D132</f>
        <v>315050</v>
      </c>
      <c r="E110" s="77">
        <f t="shared" si="25"/>
        <v>0</v>
      </c>
    </row>
    <row r="111" spans="1:5" s="81" customFormat="1" x14ac:dyDescent="0.25">
      <c r="A111" s="79" t="s">
        <v>104</v>
      </c>
      <c r="B111" s="80">
        <f>B112</f>
        <v>90000</v>
      </c>
      <c r="C111" s="80">
        <f t="shared" ref="C111:E111" si="29">C112</f>
        <v>80000</v>
      </c>
      <c r="D111" s="80">
        <f t="shared" si="29"/>
        <v>90000</v>
      </c>
      <c r="E111" s="80">
        <f t="shared" si="29"/>
        <v>0</v>
      </c>
    </row>
    <row r="112" spans="1:5" x14ac:dyDescent="0.25">
      <c r="A112" s="56" t="s">
        <v>105</v>
      </c>
      <c r="B112" s="78">
        <v>90000</v>
      </c>
      <c r="C112" s="78">
        <v>80000</v>
      </c>
      <c r="D112" s="78">
        <v>90000</v>
      </c>
      <c r="E112" s="78">
        <f t="shared" si="25"/>
        <v>0</v>
      </c>
    </row>
    <row r="113" spans="1:6" s="85" customFormat="1" x14ac:dyDescent="0.25">
      <c r="A113" s="83" t="s">
        <v>107</v>
      </c>
      <c r="B113" s="84">
        <f>B114</f>
        <v>6000</v>
      </c>
      <c r="C113" s="84">
        <f t="shared" ref="C113:E113" si="30">C114</f>
        <v>0</v>
      </c>
      <c r="D113" s="84">
        <f t="shared" si="30"/>
        <v>6000</v>
      </c>
      <c r="E113" s="84">
        <f t="shared" si="30"/>
        <v>0</v>
      </c>
    </row>
    <row r="114" spans="1:6" x14ac:dyDescent="0.25">
      <c r="A114" s="56" t="s">
        <v>108</v>
      </c>
      <c r="B114" s="78">
        <v>6000</v>
      </c>
      <c r="C114" s="78"/>
      <c r="D114" s="78">
        <v>6000</v>
      </c>
      <c r="E114" s="78">
        <f t="shared" si="25"/>
        <v>0</v>
      </c>
    </row>
    <row r="115" spans="1:6" s="85" customFormat="1" x14ac:dyDescent="0.25">
      <c r="A115" s="83" t="s">
        <v>109</v>
      </c>
      <c r="B115" s="84">
        <f>B116</f>
        <v>14000</v>
      </c>
      <c r="C115" s="84">
        <f t="shared" ref="C115:E115" si="31">C116</f>
        <v>0</v>
      </c>
      <c r="D115" s="84">
        <f t="shared" si="31"/>
        <v>14000</v>
      </c>
      <c r="E115" s="84">
        <f t="shared" si="31"/>
        <v>0</v>
      </c>
    </row>
    <row r="116" spans="1:6" x14ac:dyDescent="0.25">
      <c r="A116" s="56" t="s">
        <v>110</v>
      </c>
      <c r="B116" s="78">
        <v>14000</v>
      </c>
      <c r="C116" s="78"/>
      <c r="D116" s="78">
        <v>14000</v>
      </c>
      <c r="E116" s="78">
        <f t="shared" si="25"/>
        <v>0</v>
      </c>
    </row>
    <row r="117" spans="1:6" s="85" customFormat="1" x14ac:dyDescent="0.25">
      <c r="A117" s="83" t="s">
        <v>111</v>
      </c>
      <c r="B117" s="84">
        <f>B118</f>
        <v>6000</v>
      </c>
      <c r="C117" s="84">
        <f t="shared" ref="C117:E117" si="32">C118</f>
        <v>0</v>
      </c>
      <c r="D117" s="84">
        <f t="shared" si="32"/>
        <v>6000</v>
      </c>
      <c r="E117" s="84">
        <f t="shared" si="32"/>
        <v>0</v>
      </c>
    </row>
    <row r="118" spans="1:6" x14ac:dyDescent="0.25">
      <c r="A118" s="56" t="s">
        <v>113</v>
      </c>
      <c r="B118" s="78">
        <v>6000</v>
      </c>
      <c r="C118" s="78"/>
      <c r="D118" s="78">
        <v>6000</v>
      </c>
      <c r="E118" s="78">
        <f t="shared" si="25"/>
        <v>0</v>
      </c>
    </row>
    <row r="119" spans="1:6" s="85" customFormat="1" x14ac:dyDescent="0.25">
      <c r="A119" s="83" t="s">
        <v>115</v>
      </c>
      <c r="B119" s="84">
        <f>SUM(B120:B122)</f>
        <v>63500</v>
      </c>
      <c r="C119" s="84">
        <f t="shared" ref="C119:E119" si="33">SUM(C120:C122)</f>
        <v>6902.5999999999995</v>
      </c>
      <c r="D119" s="84">
        <f t="shared" si="33"/>
        <v>39500</v>
      </c>
      <c r="E119" s="84">
        <f t="shared" si="33"/>
        <v>-24000</v>
      </c>
    </row>
    <row r="120" spans="1:6" x14ac:dyDescent="0.25">
      <c r="A120" s="56" t="s">
        <v>116</v>
      </c>
      <c r="B120" s="78">
        <v>3500</v>
      </c>
      <c r="C120" s="78">
        <v>588.16</v>
      </c>
      <c r="D120" s="78">
        <v>3500</v>
      </c>
      <c r="E120" s="78">
        <f t="shared" si="25"/>
        <v>0</v>
      </c>
    </row>
    <row r="121" spans="1:6" x14ac:dyDescent="0.25">
      <c r="A121" s="56" t="s">
        <v>157</v>
      </c>
      <c r="B121" s="78">
        <v>60000</v>
      </c>
      <c r="C121" s="78">
        <v>6266.98</v>
      </c>
      <c r="D121" s="78">
        <v>35000</v>
      </c>
      <c r="E121" s="78">
        <f t="shared" si="25"/>
        <v>-25000</v>
      </c>
    </row>
    <row r="122" spans="1:6" x14ac:dyDescent="0.25">
      <c r="A122" s="56" t="s">
        <v>117</v>
      </c>
      <c r="B122" s="78"/>
      <c r="C122" s="78">
        <v>47.46</v>
      </c>
      <c r="D122" s="78">
        <v>1000</v>
      </c>
      <c r="E122" s="78">
        <f t="shared" si="25"/>
        <v>1000</v>
      </c>
    </row>
    <row r="123" spans="1:6" s="85" customFormat="1" x14ac:dyDescent="0.25">
      <c r="A123" s="83" t="s">
        <v>120</v>
      </c>
      <c r="B123" s="84">
        <f>SUM(B124:B131)</f>
        <v>134550</v>
      </c>
      <c r="C123" s="84">
        <f t="shared" ref="C123:E123" si="34">SUM(C124:C131)</f>
        <v>35201.5</v>
      </c>
      <c r="D123" s="84">
        <f t="shared" si="34"/>
        <v>158550</v>
      </c>
      <c r="E123" s="84">
        <f t="shared" si="34"/>
        <v>24000</v>
      </c>
      <c r="F123" s="87"/>
    </row>
    <row r="124" spans="1:6" x14ac:dyDescent="0.25">
      <c r="A124" s="56" t="s">
        <v>121</v>
      </c>
      <c r="B124" s="78">
        <v>12000</v>
      </c>
      <c r="C124" s="78">
        <v>1725.04</v>
      </c>
      <c r="D124" s="78">
        <v>12000</v>
      </c>
      <c r="E124" s="78">
        <f t="shared" si="25"/>
        <v>0</v>
      </c>
    </row>
    <row r="125" spans="1:6" x14ac:dyDescent="0.25">
      <c r="A125" s="56" t="s">
        <v>122</v>
      </c>
      <c r="B125" s="78"/>
      <c r="C125" s="78">
        <v>5487.6</v>
      </c>
      <c r="D125" s="78">
        <v>15500</v>
      </c>
      <c r="E125" s="78">
        <f t="shared" si="25"/>
        <v>15500</v>
      </c>
    </row>
    <row r="126" spans="1:6" x14ac:dyDescent="0.25">
      <c r="A126" s="56" t="s">
        <v>123</v>
      </c>
      <c r="B126" s="78">
        <v>70000</v>
      </c>
      <c r="C126" s="78">
        <v>15187.18</v>
      </c>
      <c r="D126" s="78">
        <v>70000</v>
      </c>
      <c r="E126" s="78">
        <f t="shared" si="25"/>
        <v>0</v>
      </c>
    </row>
    <row r="127" spans="1:6" x14ac:dyDescent="0.25">
      <c r="A127" s="56" t="s">
        <v>124</v>
      </c>
      <c r="B127" s="78">
        <v>10000</v>
      </c>
      <c r="C127" s="78">
        <v>394.8</v>
      </c>
      <c r="D127" s="78">
        <v>10000</v>
      </c>
      <c r="E127" s="78">
        <f t="shared" si="25"/>
        <v>0</v>
      </c>
    </row>
    <row r="128" spans="1:6" x14ac:dyDescent="0.25">
      <c r="A128" s="56" t="s">
        <v>125</v>
      </c>
      <c r="B128" s="78"/>
      <c r="C128" s="78">
        <v>1330</v>
      </c>
      <c r="D128" s="78">
        <v>2000</v>
      </c>
      <c r="E128" s="78">
        <f t="shared" si="25"/>
        <v>2000</v>
      </c>
    </row>
    <row r="129" spans="1:6" x14ac:dyDescent="0.25">
      <c r="A129" s="56" t="s">
        <v>126</v>
      </c>
      <c r="B129" s="78"/>
      <c r="C129" s="78">
        <v>4800</v>
      </c>
      <c r="D129" s="78">
        <v>6000</v>
      </c>
      <c r="E129" s="78">
        <f t="shared" si="25"/>
        <v>6000</v>
      </c>
    </row>
    <row r="130" spans="1:6" x14ac:dyDescent="0.25">
      <c r="A130" s="56" t="s">
        <v>127</v>
      </c>
      <c r="B130" s="78"/>
      <c r="C130" s="78">
        <v>48</v>
      </c>
      <c r="D130" s="78">
        <v>500</v>
      </c>
      <c r="E130" s="78">
        <f t="shared" si="25"/>
        <v>500</v>
      </c>
    </row>
    <row r="131" spans="1:6" x14ac:dyDescent="0.25">
      <c r="A131" s="56" t="s">
        <v>128</v>
      </c>
      <c r="B131" s="78">
        <v>42550</v>
      </c>
      <c r="C131" s="78">
        <v>6228.88</v>
      </c>
      <c r="D131" s="78">
        <v>42550</v>
      </c>
      <c r="E131" s="78">
        <f t="shared" si="25"/>
        <v>0</v>
      </c>
    </row>
    <row r="132" spans="1:6" s="85" customFormat="1" x14ac:dyDescent="0.25">
      <c r="A132" s="83" t="s">
        <v>138</v>
      </c>
      <c r="B132" s="84">
        <f>B133</f>
        <v>1000</v>
      </c>
      <c r="C132" s="84">
        <f t="shared" ref="C132:E132" si="35">C133</f>
        <v>0</v>
      </c>
      <c r="D132" s="84">
        <f t="shared" si="35"/>
        <v>1000</v>
      </c>
      <c r="E132" s="84">
        <f t="shared" si="35"/>
        <v>0</v>
      </c>
    </row>
    <row r="133" spans="1:6" x14ac:dyDescent="0.25">
      <c r="A133" s="56" t="s">
        <v>139</v>
      </c>
      <c r="B133" s="78">
        <v>1000</v>
      </c>
      <c r="C133" s="78"/>
      <c r="D133" s="78">
        <v>1000</v>
      </c>
      <c r="E133" s="78">
        <f t="shared" si="25"/>
        <v>0</v>
      </c>
    </row>
    <row r="134" spans="1:6" x14ac:dyDescent="0.25">
      <c r="A134" s="76" t="s">
        <v>158</v>
      </c>
      <c r="B134" s="77">
        <v>15000</v>
      </c>
      <c r="C134" s="77"/>
      <c r="D134" s="77">
        <v>15000</v>
      </c>
      <c r="E134" s="77">
        <f t="shared" si="25"/>
        <v>0</v>
      </c>
    </row>
    <row r="135" spans="1:6" s="81" customFormat="1" x14ac:dyDescent="0.25">
      <c r="A135" s="79" t="s">
        <v>120</v>
      </c>
      <c r="B135" s="80">
        <f>B136</f>
        <v>15000</v>
      </c>
      <c r="C135" s="80">
        <f t="shared" ref="C135:E135" si="36">C136</f>
        <v>0</v>
      </c>
      <c r="D135" s="80">
        <f t="shared" si="36"/>
        <v>15000</v>
      </c>
      <c r="E135" s="80">
        <f t="shared" si="36"/>
        <v>0</v>
      </c>
    </row>
    <row r="136" spans="1:6" x14ac:dyDescent="0.25">
      <c r="A136" s="56" t="s">
        <v>126</v>
      </c>
      <c r="B136" s="78">
        <v>15000</v>
      </c>
      <c r="C136" s="78"/>
      <c r="D136" s="78">
        <v>15000</v>
      </c>
      <c r="E136" s="78">
        <f t="shared" si="25"/>
        <v>0</v>
      </c>
    </row>
    <row r="137" spans="1:6" x14ac:dyDescent="0.25">
      <c r="A137" s="76" t="s">
        <v>159</v>
      </c>
      <c r="B137" s="77">
        <v>15000</v>
      </c>
      <c r="C137" s="77"/>
      <c r="D137" s="77">
        <v>15000</v>
      </c>
      <c r="E137" s="77">
        <f t="shared" si="25"/>
        <v>0</v>
      </c>
    </row>
    <row r="138" spans="1:6" s="81" customFormat="1" x14ac:dyDescent="0.25">
      <c r="A138" s="79" t="s">
        <v>120</v>
      </c>
      <c r="B138" s="80">
        <f>B139</f>
        <v>15000</v>
      </c>
      <c r="C138" s="80">
        <f t="shared" ref="C138:E138" si="37">C139</f>
        <v>0</v>
      </c>
      <c r="D138" s="80">
        <f t="shared" si="37"/>
        <v>15000</v>
      </c>
      <c r="E138" s="80">
        <f t="shared" si="37"/>
        <v>0</v>
      </c>
    </row>
    <row r="139" spans="1:6" x14ac:dyDescent="0.25">
      <c r="A139" s="56" t="s">
        <v>122</v>
      </c>
      <c r="B139" s="78">
        <v>15000</v>
      </c>
      <c r="C139" s="78"/>
      <c r="D139" s="78">
        <v>15000</v>
      </c>
      <c r="E139" s="78">
        <f t="shared" si="25"/>
        <v>0</v>
      </c>
    </row>
    <row r="140" spans="1:6" x14ac:dyDescent="0.25">
      <c r="A140" s="74" t="s">
        <v>160</v>
      </c>
      <c r="B140" s="75">
        <v>365500</v>
      </c>
      <c r="C140" s="75">
        <v>152505.63</v>
      </c>
      <c r="D140" s="75">
        <v>451500</v>
      </c>
      <c r="E140" s="75">
        <f t="shared" si="25"/>
        <v>86000</v>
      </c>
      <c r="F140" s="82"/>
    </row>
    <row r="141" spans="1:6" x14ac:dyDescent="0.25">
      <c r="A141" s="76" t="s">
        <v>103</v>
      </c>
      <c r="B141" s="77">
        <v>308500</v>
      </c>
      <c r="C141" s="77">
        <v>152505.63</v>
      </c>
      <c r="D141" s="77">
        <v>429500</v>
      </c>
      <c r="E141" s="77">
        <f t="shared" si="25"/>
        <v>121000</v>
      </c>
      <c r="F141" s="82"/>
    </row>
    <row r="142" spans="1:6" s="81" customFormat="1" x14ac:dyDescent="0.25">
      <c r="A142" s="79" t="s">
        <v>115</v>
      </c>
      <c r="B142" s="80">
        <f>SUM(B143:B145)</f>
        <v>9000</v>
      </c>
      <c r="C142" s="80">
        <f t="shared" ref="C142:E142" si="38">SUM(C143:C145)</f>
        <v>546</v>
      </c>
      <c r="D142" s="80">
        <f t="shared" si="38"/>
        <v>10000</v>
      </c>
      <c r="E142" s="80">
        <f t="shared" si="38"/>
        <v>1000</v>
      </c>
    </row>
    <row r="143" spans="1:6" x14ac:dyDescent="0.25">
      <c r="A143" s="56" t="s">
        <v>116</v>
      </c>
      <c r="B143" s="78"/>
      <c r="C143" s="78"/>
      <c r="D143" s="78">
        <v>1000</v>
      </c>
      <c r="E143" s="78">
        <f t="shared" si="25"/>
        <v>1000</v>
      </c>
    </row>
    <row r="144" spans="1:6" x14ac:dyDescent="0.25">
      <c r="A144" s="56" t="s">
        <v>145</v>
      </c>
      <c r="B144" s="78">
        <v>1000</v>
      </c>
      <c r="C144" s="78">
        <v>546</v>
      </c>
      <c r="D144" s="78">
        <v>1000</v>
      </c>
      <c r="E144" s="78">
        <f t="shared" si="25"/>
        <v>0</v>
      </c>
    </row>
    <row r="145" spans="1:6" x14ac:dyDescent="0.25">
      <c r="A145" s="56" t="s">
        <v>117</v>
      </c>
      <c r="B145" s="78">
        <v>8000</v>
      </c>
      <c r="C145" s="78"/>
      <c r="D145" s="78">
        <v>8000</v>
      </c>
      <c r="E145" s="78">
        <f t="shared" si="25"/>
        <v>0</v>
      </c>
    </row>
    <row r="146" spans="1:6" s="85" customFormat="1" x14ac:dyDescent="0.25">
      <c r="A146" s="83" t="s">
        <v>120</v>
      </c>
      <c r="B146" s="84">
        <f>SUM(B147:B151)</f>
        <v>246000</v>
      </c>
      <c r="C146" s="84">
        <f t="shared" ref="C146:E146" si="39">SUM(C147:C151)</f>
        <v>117658.86</v>
      </c>
      <c r="D146" s="84">
        <f t="shared" si="39"/>
        <v>366000</v>
      </c>
      <c r="E146" s="84">
        <f t="shared" si="39"/>
        <v>120000</v>
      </c>
      <c r="F146" s="87"/>
    </row>
    <row r="147" spans="1:6" x14ac:dyDescent="0.25">
      <c r="A147" s="56" t="s">
        <v>121</v>
      </c>
      <c r="B147" s="78">
        <v>9000</v>
      </c>
      <c r="C147" s="78">
        <v>3700</v>
      </c>
      <c r="D147" s="78">
        <v>9000</v>
      </c>
      <c r="E147" s="78">
        <f t="shared" si="25"/>
        <v>0</v>
      </c>
    </row>
    <row r="148" spans="1:6" x14ac:dyDescent="0.25">
      <c r="A148" s="56" t="s">
        <v>122</v>
      </c>
      <c r="B148" s="78">
        <v>4000</v>
      </c>
      <c r="C148" s="78">
        <v>4325</v>
      </c>
      <c r="D148" s="78">
        <v>7000</v>
      </c>
      <c r="E148" s="78">
        <f t="shared" si="25"/>
        <v>3000</v>
      </c>
    </row>
    <row r="149" spans="1:6" x14ac:dyDescent="0.25">
      <c r="A149" s="56" t="s">
        <v>125</v>
      </c>
      <c r="B149" s="78">
        <v>85000</v>
      </c>
      <c r="C149" s="78">
        <v>51825</v>
      </c>
      <c r="D149" s="78">
        <v>85000</v>
      </c>
      <c r="E149" s="78">
        <f t="shared" si="25"/>
        <v>0</v>
      </c>
    </row>
    <row r="150" spans="1:6" x14ac:dyDescent="0.25">
      <c r="A150" s="56" t="s">
        <v>126</v>
      </c>
      <c r="B150" s="78">
        <v>103000</v>
      </c>
      <c r="C150" s="78">
        <v>40385.86</v>
      </c>
      <c r="D150" s="78">
        <v>220000</v>
      </c>
      <c r="E150" s="78">
        <f t="shared" si="25"/>
        <v>117000</v>
      </c>
    </row>
    <row r="151" spans="1:6" x14ac:dyDescent="0.25">
      <c r="A151" s="56" t="s">
        <v>128</v>
      </c>
      <c r="B151" s="78">
        <v>45000</v>
      </c>
      <c r="C151" s="78">
        <v>17423</v>
      </c>
      <c r="D151" s="78">
        <v>45000</v>
      </c>
      <c r="E151" s="78">
        <f t="shared" si="25"/>
        <v>0</v>
      </c>
    </row>
    <row r="152" spans="1:6" s="85" customFormat="1" x14ac:dyDescent="0.25">
      <c r="A152" s="83" t="s">
        <v>129</v>
      </c>
      <c r="B152" s="84">
        <f>B153</f>
        <v>15000</v>
      </c>
      <c r="C152" s="84">
        <f t="shared" ref="C152:E152" si="40">C153</f>
        <v>13229.16</v>
      </c>
      <c r="D152" s="84">
        <f t="shared" si="40"/>
        <v>15000</v>
      </c>
      <c r="E152" s="84">
        <f t="shared" si="40"/>
        <v>0</v>
      </c>
    </row>
    <row r="153" spans="1:6" x14ac:dyDescent="0.25">
      <c r="A153" s="56" t="s">
        <v>130</v>
      </c>
      <c r="B153" s="78">
        <v>15000</v>
      </c>
      <c r="C153" s="78">
        <v>13229.16</v>
      </c>
      <c r="D153" s="78">
        <v>15000</v>
      </c>
      <c r="E153" s="78">
        <f t="shared" si="25"/>
        <v>0</v>
      </c>
    </row>
    <row r="154" spans="1:6" s="85" customFormat="1" x14ac:dyDescent="0.25">
      <c r="A154" s="83" t="s">
        <v>131</v>
      </c>
      <c r="B154" s="84">
        <f>SUM(B155:B157)</f>
        <v>35500</v>
      </c>
      <c r="C154" s="84">
        <f t="shared" ref="C154:E154" si="41">SUM(C155:C157)</f>
        <v>21071.61</v>
      </c>
      <c r="D154" s="84">
        <f t="shared" si="41"/>
        <v>35500</v>
      </c>
      <c r="E154" s="84">
        <f t="shared" si="41"/>
        <v>0</v>
      </c>
    </row>
    <row r="155" spans="1:6" x14ac:dyDescent="0.25">
      <c r="A155" s="56" t="s">
        <v>133</v>
      </c>
      <c r="B155" s="78">
        <v>15000</v>
      </c>
      <c r="C155" s="78">
        <v>4232.88</v>
      </c>
      <c r="D155" s="78">
        <v>15000</v>
      </c>
      <c r="E155" s="78">
        <f t="shared" si="25"/>
        <v>0</v>
      </c>
    </row>
    <row r="156" spans="1:6" x14ac:dyDescent="0.25">
      <c r="A156" s="56" t="s">
        <v>147</v>
      </c>
      <c r="B156" s="78">
        <v>500</v>
      </c>
      <c r="C156" s="78"/>
      <c r="D156" s="78">
        <v>500</v>
      </c>
      <c r="E156" s="78">
        <f t="shared" si="25"/>
        <v>0</v>
      </c>
    </row>
    <row r="157" spans="1:6" x14ac:dyDescent="0.25">
      <c r="A157" s="56" t="s">
        <v>135</v>
      </c>
      <c r="B157" s="78">
        <v>20000</v>
      </c>
      <c r="C157" s="78">
        <v>16838.73</v>
      </c>
      <c r="D157" s="78">
        <v>20000</v>
      </c>
      <c r="E157" s="78">
        <f t="shared" si="25"/>
        <v>0</v>
      </c>
    </row>
    <row r="158" spans="1:6" s="85" customFormat="1" x14ac:dyDescent="0.25">
      <c r="A158" s="83" t="s">
        <v>138</v>
      </c>
      <c r="B158" s="84">
        <f>B159</f>
        <v>3000</v>
      </c>
      <c r="C158" s="84">
        <f t="shared" ref="C158:E158" si="42">C159</f>
        <v>0</v>
      </c>
      <c r="D158" s="84">
        <f t="shared" si="42"/>
        <v>3000</v>
      </c>
      <c r="E158" s="84">
        <f t="shared" si="42"/>
        <v>0</v>
      </c>
    </row>
    <row r="159" spans="1:6" x14ac:dyDescent="0.25">
      <c r="A159" s="56" t="s">
        <v>139</v>
      </c>
      <c r="B159" s="78">
        <v>3000</v>
      </c>
      <c r="C159" s="78"/>
      <c r="D159" s="78">
        <v>3000</v>
      </c>
      <c r="E159" s="78">
        <f t="shared" si="25"/>
        <v>0</v>
      </c>
    </row>
    <row r="160" spans="1:6" x14ac:dyDescent="0.25">
      <c r="A160" s="76" t="s">
        <v>143</v>
      </c>
      <c r="B160" s="77">
        <v>22000</v>
      </c>
      <c r="C160" s="77"/>
      <c r="D160" s="77">
        <v>22000</v>
      </c>
      <c r="E160" s="77">
        <f t="shared" si="25"/>
        <v>0</v>
      </c>
    </row>
    <row r="161" spans="1:6" s="81" customFormat="1" x14ac:dyDescent="0.25">
      <c r="A161" s="79" t="s">
        <v>115</v>
      </c>
      <c r="B161" s="80">
        <f>B162</f>
        <v>8000</v>
      </c>
      <c r="C161" s="80">
        <f t="shared" ref="C161:E161" si="43">C162</f>
        <v>0</v>
      </c>
      <c r="D161" s="80">
        <f t="shared" si="43"/>
        <v>8000</v>
      </c>
      <c r="E161" s="80">
        <f t="shared" si="43"/>
        <v>0</v>
      </c>
    </row>
    <row r="162" spans="1:6" x14ac:dyDescent="0.25">
      <c r="A162" s="56" t="s">
        <v>116</v>
      </c>
      <c r="B162" s="78">
        <v>8000</v>
      </c>
      <c r="C162" s="78"/>
      <c r="D162" s="78">
        <v>8000</v>
      </c>
      <c r="E162" s="78">
        <f t="shared" si="25"/>
        <v>0</v>
      </c>
    </row>
    <row r="163" spans="1:6" s="85" customFormat="1" x14ac:dyDescent="0.25">
      <c r="A163" s="83" t="s">
        <v>120</v>
      </c>
      <c r="B163" s="84">
        <f>B164</f>
        <v>9000</v>
      </c>
      <c r="C163" s="84">
        <f t="shared" ref="C163:E163" si="44">C164</f>
        <v>0</v>
      </c>
      <c r="D163" s="84">
        <f t="shared" si="44"/>
        <v>9000</v>
      </c>
      <c r="E163" s="84">
        <f t="shared" si="44"/>
        <v>0</v>
      </c>
    </row>
    <row r="164" spans="1:6" x14ac:dyDescent="0.25">
      <c r="A164" s="56" t="s">
        <v>126</v>
      </c>
      <c r="B164" s="78">
        <v>9000</v>
      </c>
      <c r="C164" s="78"/>
      <c r="D164" s="78">
        <v>9000</v>
      </c>
      <c r="E164" s="78">
        <f t="shared" si="25"/>
        <v>0</v>
      </c>
    </row>
    <row r="165" spans="1:6" s="85" customFormat="1" x14ac:dyDescent="0.25">
      <c r="A165" s="83" t="s">
        <v>131</v>
      </c>
      <c r="B165" s="84">
        <f>B166</f>
        <v>5000</v>
      </c>
      <c r="C165" s="84">
        <f t="shared" ref="C165:E165" si="45">C166</f>
        <v>0</v>
      </c>
      <c r="D165" s="84">
        <f t="shared" si="45"/>
        <v>5000</v>
      </c>
      <c r="E165" s="84">
        <f t="shared" si="45"/>
        <v>0</v>
      </c>
    </row>
    <row r="166" spans="1:6" x14ac:dyDescent="0.25">
      <c r="A166" s="56" t="s">
        <v>135</v>
      </c>
      <c r="B166" s="78">
        <v>5000</v>
      </c>
      <c r="C166" s="78"/>
      <c r="D166" s="78">
        <v>5000</v>
      </c>
      <c r="E166" s="78">
        <f t="shared" si="25"/>
        <v>0</v>
      </c>
    </row>
    <row r="167" spans="1:6" x14ac:dyDescent="0.25">
      <c r="A167" s="76" t="s">
        <v>156</v>
      </c>
      <c r="B167" s="77">
        <v>35000</v>
      </c>
      <c r="C167" s="77"/>
      <c r="D167" s="77">
        <v>0</v>
      </c>
      <c r="E167" s="77">
        <f t="shared" si="25"/>
        <v>-35000</v>
      </c>
    </row>
    <row r="168" spans="1:6" s="81" customFormat="1" x14ac:dyDescent="0.25">
      <c r="A168" s="79" t="s">
        <v>120</v>
      </c>
      <c r="B168" s="80">
        <f>SUM(B169:B170)</f>
        <v>35000</v>
      </c>
      <c r="C168" s="80">
        <f t="shared" ref="C168:E168" si="46">SUM(C169:C170)</f>
        <v>0</v>
      </c>
      <c r="D168" s="80">
        <f t="shared" si="46"/>
        <v>0</v>
      </c>
      <c r="E168" s="80">
        <f t="shared" si="46"/>
        <v>-35000</v>
      </c>
    </row>
    <row r="169" spans="1:6" x14ac:dyDescent="0.25">
      <c r="A169" s="56" t="s">
        <v>123</v>
      </c>
      <c r="B169" s="78">
        <v>15000</v>
      </c>
      <c r="C169" s="78"/>
      <c r="D169" s="78">
        <v>0</v>
      </c>
      <c r="E169" s="78">
        <f t="shared" si="25"/>
        <v>-15000</v>
      </c>
    </row>
    <row r="170" spans="1:6" x14ac:dyDescent="0.25">
      <c r="A170" s="56" t="s">
        <v>126</v>
      </c>
      <c r="B170" s="78">
        <v>20000</v>
      </c>
      <c r="C170" s="78"/>
      <c r="D170" s="78">
        <v>0</v>
      </c>
      <c r="E170" s="78">
        <f t="shared" si="25"/>
        <v>-20000</v>
      </c>
    </row>
    <row r="171" spans="1:6" x14ac:dyDescent="0.25">
      <c r="A171" s="74" t="s">
        <v>161</v>
      </c>
      <c r="B171" s="75">
        <v>16100</v>
      </c>
      <c r="C171" s="75">
        <v>11600</v>
      </c>
      <c r="D171" s="75">
        <f>D172+D177</f>
        <v>16090</v>
      </c>
      <c r="E171" s="75">
        <f t="shared" si="25"/>
        <v>-10</v>
      </c>
      <c r="F171" s="82"/>
    </row>
    <row r="172" spans="1:6" x14ac:dyDescent="0.25">
      <c r="A172" s="76" t="s">
        <v>162</v>
      </c>
      <c r="B172" s="77">
        <v>16100</v>
      </c>
      <c r="C172" s="77">
        <v>11600</v>
      </c>
      <c r="D172" s="77">
        <v>12000</v>
      </c>
      <c r="E172" s="77">
        <f t="shared" si="25"/>
        <v>-4100</v>
      </c>
    </row>
    <row r="173" spans="1:6" s="81" customFormat="1" x14ac:dyDescent="0.25">
      <c r="A173" s="79" t="s">
        <v>104</v>
      </c>
      <c r="B173" s="80">
        <f>B174</f>
        <v>0</v>
      </c>
      <c r="C173" s="80">
        <f t="shared" ref="C173:E173" si="47">C174</f>
        <v>0</v>
      </c>
      <c r="D173" s="80">
        <f t="shared" si="47"/>
        <v>400</v>
      </c>
      <c r="E173" s="80">
        <f t="shared" si="47"/>
        <v>400</v>
      </c>
    </row>
    <row r="174" spans="1:6" x14ac:dyDescent="0.25">
      <c r="A174" s="56" t="s">
        <v>105</v>
      </c>
      <c r="B174" s="86"/>
      <c r="C174" s="86"/>
      <c r="D174" s="86">
        <v>400</v>
      </c>
      <c r="E174" s="78">
        <f t="shared" si="25"/>
        <v>400</v>
      </c>
    </row>
    <row r="175" spans="1:6" s="85" customFormat="1" x14ac:dyDescent="0.25">
      <c r="A175" s="83" t="s">
        <v>163</v>
      </c>
      <c r="B175" s="80">
        <f>B176</f>
        <v>16100</v>
      </c>
      <c r="C175" s="80">
        <f t="shared" ref="C175:E175" si="48">C176</f>
        <v>11600</v>
      </c>
      <c r="D175" s="80">
        <f t="shared" si="48"/>
        <v>11600</v>
      </c>
      <c r="E175" s="80">
        <f t="shared" si="48"/>
        <v>-4500</v>
      </c>
    </row>
    <row r="176" spans="1:6" x14ac:dyDescent="0.25">
      <c r="A176" s="56" t="s">
        <v>164</v>
      </c>
      <c r="B176" s="78">
        <v>16100</v>
      </c>
      <c r="C176" s="78">
        <v>11600</v>
      </c>
      <c r="D176" s="78">
        <v>11600</v>
      </c>
      <c r="E176" s="78">
        <f t="shared" si="25"/>
        <v>-4500</v>
      </c>
    </row>
    <row r="177" spans="1:6" x14ac:dyDescent="0.25">
      <c r="A177" s="76" t="s">
        <v>165</v>
      </c>
      <c r="B177" s="77"/>
      <c r="C177" s="77"/>
      <c r="D177" s="77">
        <f>D179</f>
        <v>4090</v>
      </c>
      <c r="E177" s="77">
        <f t="shared" si="25"/>
        <v>4090</v>
      </c>
    </row>
    <row r="178" spans="1:6" s="81" customFormat="1" x14ac:dyDescent="0.25">
      <c r="A178" s="79" t="s">
        <v>104</v>
      </c>
      <c r="B178" s="80">
        <f>B179</f>
        <v>0</v>
      </c>
      <c r="C178" s="80">
        <f t="shared" ref="C178:E178" si="49">C179</f>
        <v>0</v>
      </c>
      <c r="D178" s="80">
        <f t="shared" si="49"/>
        <v>4090</v>
      </c>
      <c r="E178" s="80">
        <f t="shared" si="49"/>
        <v>4090</v>
      </c>
    </row>
    <row r="179" spans="1:6" x14ac:dyDescent="0.25">
      <c r="A179" s="56" t="s">
        <v>105</v>
      </c>
      <c r="B179" s="78"/>
      <c r="C179" s="78"/>
      <c r="D179" s="78">
        <v>4090</v>
      </c>
      <c r="E179" s="78">
        <f t="shared" si="25"/>
        <v>4090</v>
      </c>
    </row>
    <row r="180" spans="1:6" x14ac:dyDescent="0.25">
      <c r="A180" s="74" t="s">
        <v>166</v>
      </c>
      <c r="B180" s="75">
        <v>4000</v>
      </c>
      <c r="C180" s="75">
        <v>1495.04</v>
      </c>
      <c r="D180" s="75">
        <f>D181+D186</f>
        <v>3930</v>
      </c>
      <c r="E180" s="75">
        <f t="shared" si="25"/>
        <v>-70</v>
      </c>
      <c r="F180" s="82"/>
    </row>
    <row r="181" spans="1:6" x14ac:dyDescent="0.25">
      <c r="A181" s="76" t="s">
        <v>162</v>
      </c>
      <c r="B181" s="77">
        <v>4000</v>
      </c>
      <c r="C181" s="77">
        <v>1495.04</v>
      </c>
      <c r="D181" s="77"/>
      <c r="E181" s="77">
        <f t="shared" si="25"/>
        <v>-4000</v>
      </c>
    </row>
    <row r="182" spans="1:6" s="81" customFormat="1" x14ac:dyDescent="0.25">
      <c r="A182" s="79" t="s">
        <v>104</v>
      </c>
      <c r="B182" s="80">
        <f>B183</f>
        <v>2500</v>
      </c>
      <c r="C182" s="80">
        <f t="shared" ref="C182:E182" si="50">C183</f>
        <v>0</v>
      </c>
      <c r="D182" s="80">
        <f t="shared" si="50"/>
        <v>0</v>
      </c>
      <c r="E182" s="80">
        <f t="shared" si="50"/>
        <v>-2500</v>
      </c>
    </row>
    <row r="183" spans="1:6" ht="18" customHeight="1" x14ac:dyDescent="0.25">
      <c r="A183" s="56" t="s">
        <v>105</v>
      </c>
      <c r="B183" s="78">
        <v>2500</v>
      </c>
      <c r="C183" s="78"/>
      <c r="D183" s="78"/>
      <c r="E183" s="78">
        <f t="shared" si="25"/>
        <v>-2500</v>
      </c>
    </row>
    <row r="184" spans="1:6" s="85" customFormat="1" x14ac:dyDescent="0.25">
      <c r="A184" s="83" t="s">
        <v>111</v>
      </c>
      <c r="B184" s="84">
        <f>B185</f>
        <v>1500</v>
      </c>
      <c r="C184" s="84">
        <f t="shared" ref="C184:E184" si="51">C185</f>
        <v>1495.04</v>
      </c>
      <c r="D184" s="84">
        <f t="shared" si="51"/>
        <v>0</v>
      </c>
      <c r="E184" s="84">
        <f t="shared" si="51"/>
        <v>-1500</v>
      </c>
    </row>
    <row r="185" spans="1:6" x14ac:dyDescent="0.25">
      <c r="A185" s="56" t="s">
        <v>112</v>
      </c>
      <c r="B185" s="78">
        <v>1500</v>
      </c>
      <c r="C185" s="78">
        <v>1495.04</v>
      </c>
      <c r="D185" s="78"/>
      <c r="E185" s="78">
        <f t="shared" si="25"/>
        <v>-1500</v>
      </c>
    </row>
    <row r="186" spans="1:6" x14ac:dyDescent="0.25">
      <c r="A186" s="76" t="s">
        <v>181</v>
      </c>
      <c r="B186" s="77"/>
      <c r="C186" s="77"/>
      <c r="D186" s="77">
        <f>D188+D190</f>
        <v>3930</v>
      </c>
      <c r="E186" s="77">
        <f t="shared" si="25"/>
        <v>3930</v>
      </c>
    </row>
    <row r="187" spans="1:6" s="81" customFormat="1" x14ac:dyDescent="0.25">
      <c r="A187" s="79" t="s">
        <v>104</v>
      </c>
      <c r="B187" s="80">
        <f>B188</f>
        <v>0</v>
      </c>
      <c r="C187" s="80"/>
      <c r="D187" s="80"/>
      <c r="E187" s="80"/>
    </row>
    <row r="188" spans="1:6" x14ac:dyDescent="0.25">
      <c r="A188" s="56" t="s">
        <v>105</v>
      </c>
      <c r="B188" s="78"/>
      <c r="C188" s="78"/>
      <c r="D188" s="78">
        <v>730</v>
      </c>
      <c r="E188" s="78">
        <f t="shared" si="25"/>
        <v>730</v>
      </c>
    </row>
    <row r="189" spans="1:6" s="85" customFormat="1" x14ac:dyDescent="0.25">
      <c r="A189" s="83" t="s">
        <v>111</v>
      </c>
      <c r="B189" s="84">
        <f>B190</f>
        <v>0</v>
      </c>
      <c r="C189" s="84"/>
      <c r="D189" s="84"/>
      <c r="E189" s="84"/>
    </row>
    <row r="190" spans="1:6" x14ac:dyDescent="0.25">
      <c r="A190" s="56" t="s">
        <v>112</v>
      </c>
      <c r="B190" s="78"/>
      <c r="C190" s="78"/>
      <c r="D190" s="78">
        <v>3200</v>
      </c>
      <c r="E190" s="78">
        <f t="shared" si="25"/>
        <v>3200</v>
      </c>
    </row>
    <row r="191" spans="1:6" x14ac:dyDescent="0.25">
      <c r="A191" s="74" t="s">
        <v>167</v>
      </c>
      <c r="B191" s="75">
        <v>1146056</v>
      </c>
      <c r="C191" s="75">
        <v>48206.64</v>
      </c>
      <c r="D191" s="75">
        <f>D192+D210+D227+D249</f>
        <v>592280</v>
      </c>
      <c r="E191" s="75">
        <f t="shared" si="25"/>
        <v>-553776</v>
      </c>
      <c r="F191" s="82"/>
    </row>
    <row r="192" spans="1:6" x14ac:dyDescent="0.25">
      <c r="A192" s="76" t="s">
        <v>103</v>
      </c>
      <c r="B192" s="77">
        <v>90009</v>
      </c>
      <c r="C192" s="77">
        <v>4986.03</v>
      </c>
      <c r="D192" s="77">
        <f>D193+D195+D197+D199+D201+D206+D208</f>
        <v>36900</v>
      </c>
      <c r="E192" s="77">
        <f t="shared" si="25"/>
        <v>-53109</v>
      </c>
    </row>
    <row r="193" spans="1:6" s="81" customFormat="1" x14ac:dyDescent="0.25">
      <c r="A193" s="79" t="s">
        <v>104</v>
      </c>
      <c r="B193" s="80">
        <f>B194</f>
        <v>12800</v>
      </c>
      <c r="C193" s="80">
        <f t="shared" ref="C193:E193" si="52">C194</f>
        <v>399.04</v>
      </c>
      <c r="D193" s="80">
        <f t="shared" si="52"/>
        <v>4980</v>
      </c>
      <c r="E193" s="80">
        <f t="shared" si="52"/>
        <v>-7820</v>
      </c>
    </row>
    <row r="194" spans="1:6" x14ac:dyDescent="0.25">
      <c r="A194" s="56" t="s">
        <v>105</v>
      </c>
      <c r="B194" s="78">
        <v>12800</v>
      </c>
      <c r="C194" s="78">
        <v>399.04</v>
      </c>
      <c r="D194" s="78">
        <v>4980</v>
      </c>
      <c r="E194" s="78">
        <f t="shared" ref="E194:E287" si="53">D194-B194</f>
        <v>-7820</v>
      </c>
    </row>
    <row r="195" spans="1:6" s="85" customFormat="1" x14ac:dyDescent="0.25">
      <c r="A195" s="83" t="s">
        <v>109</v>
      </c>
      <c r="B195" s="84">
        <f>B196</f>
        <v>1400</v>
      </c>
      <c r="C195" s="84">
        <f t="shared" ref="C195:E195" si="54">C196</f>
        <v>65.84</v>
      </c>
      <c r="D195" s="84">
        <f t="shared" si="54"/>
        <v>830</v>
      </c>
      <c r="E195" s="84">
        <f t="shared" si="54"/>
        <v>-570</v>
      </c>
    </row>
    <row r="196" spans="1:6" x14ac:dyDescent="0.25">
      <c r="A196" s="56" t="s">
        <v>110</v>
      </c>
      <c r="B196" s="78">
        <v>1400</v>
      </c>
      <c r="C196" s="78">
        <v>65.84</v>
      </c>
      <c r="D196" s="78">
        <v>830</v>
      </c>
      <c r="E196" s="78">
        <f t="shared" si="53"/>
        <v>-570</v>
      </c>
    </row>
    <row r="197" spans="1:6" s="85" customFormat="1" x14ac:dyDescent="0.25">
      <c r="A197" s="83" t="s">
        <v>111</v>
      </c>
      <c r="B197" s="84">
        <f>B198</f>
        <v>2130</v>
      </c>
      <c r="C197" s="84">
        <f t="shared" ref="C197:E197" si="55">C198</f>
        <v>6.75</v>
      </c>
      <c r="D197" s="84">
        <f t="shared" si="55"/>
        <v>870</v>
      </c>
      <c r="E197" s="84">
        <f t="shared" si="55"/>
        <v>-1260</v>
      </c>
    </row>
    <row r="198" spans="1:6" x14ac:dyDescent="0.25">
      <c r="A198" s="56" t="s">
        <v>112</v>
      </c>
      <c r="B198" s="78">
        <v>2130</v>
      </c>
      <c r="C198" s="78">
        <v>6.75</v>
      </c>
      <c r="D198" s="78">
        <v>870</v>
      </c>
      <c r="E198" s="78">
        <f t="shared" si="53"/>
        <v>-1260</v>
      </c>
    </row>
    <row r="199" spans="1:6" s="85" customFormat="1" x14ac:dyDescent="0.25">
      <c r="A199" s="83" t="s">
        <v>115</v>
      </c>
      <c r="B199" s="84">
        <f>B200</f>
        <v>870</v>
      </c>
      <c r="C199" s="84">
        <f t="shared" ref="C199:E199" si="56">C200</f>
        <v>69.73</v>
      </c>
      <c r="D199" s="84">
        <f t="shared" si="56"/>
        <v>870</v>
      </c>
      <c r="E199" s="84">
        <f t="shared" si="56"/>
        <v>0</v>
      </c>
    </row>
    <row r="200" spans="1:6" x14ac:dyDescent="0.25">
      <c r="A200" s="56" t="s">
        <v>116</v>
      </c>
      <c r="B200" s="78">
        <v>870</v>
      </c>
      <c r="C200" s="78">
        <v>69.73</v>
      </c>
      <c r="D200" s="78">
        <v>870</v>
      </c>
      <c r="E200" s="78">
        <f t="shared" si="53"/>
        <v>0</v>
      </c>
    </row>
    <row r="201" spans="1:6" s="85" customFormat="1" x14ac:dyDescent="0.25">
      <c r="A201" s="83" t="s">
        <v>120</v>
      </c>
      <c r="B201" s="84">
        <f>SUM(B202:B205)</f>
        <v>8610</v>
      </c>
      <c r="C201" s="84">
        <f t="shared" ref="C201:E201" si="57">SUM(C202:C205)</f>
        <v>4444.67</v>
      </c>
      <c r="D201" s="84">
        <f t="shared" si="57"/>
        <v>3600</v>
      </c>
      <c r="E201" s="84">
        <f t="shared" si="57"/>
        <v>-5010</v>
      </c>
      <c r="F201" s="87"/>
    </row>
    <row r="202" spans="1:6" x14ac:dyDescent="0.25">
      <c r="A202" s="56" t="s">
        <v>123</v>
      </c>
      <c r="B202" s="78">
        <v>1125</v>
      </c>
      <c r="C202" s="78">
        <v>3013.46</v>
      </c>
      <c r="D202" s="78">
        <v>1800</v>
      </c>
      <c r="E202" s="78">
        <f t="shared" si="53"/>
        <v>675</v>
      </c>
    </row>
    <row r="203" spans="1:6" x14ac:dyDescent="0.25">
      <c r="A203" s="56" t="s">
        <v>125</v>
      </c>
      <c r="B203" s="78">
        <v>2385</v>
      </c>
      <c r="C203" s="78"/>
      <c r="D203" s="78">
        <v>0</v>
      </c>
      <c r="E203" s="78">
        <f t="shared" si="53"/>
        <v>-2385</v>
      </c>
    </row>
    <row r="204" spans="1:6" x14ac:dyDescent="0.25">
      <c r="A204" s="56" t="s">
        <v>126</v>
      </c>
      <c r="B204" s="78">
        <v>2850</v>
      </c>
      <c r="C204" s="78">
        <v>1295.25</v>
      </c>
      <c r="D204" s="78">
        <v>1600</v>
      </c>
      <c r="E204" s="78">
        <f t="shared" si="53"/>
        <v>-1250</v>
      </c>
    </row>
    <row r="205" spans="1:6" x14ac:dyDescent="0.25">
      <c r="A205" s="56" t="s">
        <v>128</v>
      </c>
      <c r="B205" s="78">
        <v>2250</v>
      </c>
      <c r="C205" s="78">
        <v>135.96</v>
      </c>
      <c r="D205" s="78">
        <v>200</v>
      </c>
      <c r="E205" s="78">
        <f t="shared" si="53"/>
        <v>-2050</v>
      </c>
    </row>
    <row r="206" spans="1:6" s="85" customFormat="1" x14ac:dyDescent="0.25">
      <c r="A206" s="83" t="s">
        <v>131</v>
      </c>
      <c r="B206" s="84">
        <f>B207</f>
        <v>450</v>
      </c>
      <c r="C206" s="84">
        <f t="shared" ref="C206:E206" si="58">C207</f>
        <v>0</v>
      </c>
      <c r="D206" s="84">
        <f t="shared" si="58"/>
        <v>250</v>
      </c>
      <c r="E206" s="84">
        <f t="shared" si="58"/>
        <v>-200</v>
      </c>
    </row>
    <row r="207" spans="1:6" x14ac:dyDescent="0.25">
      <c r="A207" s="56" t="s">
        <v>133</v>
      </c>
      <c r="B207" s="78">
        <v>450</v>
      </c>
      <c r="C207" s="78"/>
      <c r="D207" s="78">
        <v>250</v>
      </c>
      <c r="E207" s="78">
        <f t="shared" si="53"/>
        <v>-200</v>
      </c>
    </row>
    <row r="208" spans="1:6" s="85" customFormat="1" x14ac:dyDescent="0.25">
      <c r="A208" s="83" t="s">
        <v>136</v>
      </c>
      <c r="B208" s="84">
        <f>B209</f>
        <v>63749</v>
      </c>
      <c r="C208" s="84">
        <f t="shared" ref="C208:E208" si="59">C209</f>
        <v>0</v>
      </c>
      <c r="D208" s="84">
        <f t="shared" si="59"/>
        <v>25500</v>
      </c>
      <c r="E208" s="84">
        <f t="shared" si="59"/>
        <v>-38249</v>
      </c>
    </row>
    <row r="209" spans="1:9" x14ac:dyDescent="0.25">
      <c r="A209" s="56" t="s">
        <v>137</v>
      </c>
      <c r="B209" s="78">
        <v>63749</v>
      </c>
      <c r="C209" s="78"/>
      <c r="D209" s="78">
        <v>25500</v>
      </c>
      <c r="E209" s="78">
        <f t="shared" si="53"/>
        <v>-38249</v>
      </c>
    </row>
    <row r="210" spans="1:9" x14ac:dyDescent="0.25">
      <c r="A210" s="76" t="s">
        <v>141</v>
      </c>
      <c r="B210" s="77"/>
      <c r="C210" s="77">
        <v>2190.75</v>
      </c>
      <c r="D210" s="77">
        <f>D211+D213+D215+D218+D223+D225</f>
        <v>36900</v>
      </c>
      <c r="E210" s="77">
        <f>D210-B210</f>
        <v>36900</v>
      </c>
    </row>
    <row r="211" spans="1:9" s="85" customFormat="1" x14ac:dyDescent="0.25">
      <c r="A211" s="79" t="s">
        <v>104</v>
      </c>
      <c r="B211" s="80">
        <f>B212</f>
        <v>0</v>
      </c>
      <c r="C211" s="80">
        <f t="shared" ref="C211:E211" si="60">C212</f>
        <v>0</v>
      </c>
      <c r="D211" s="80">
        <f t="shared" si="60"/>
        <v>4980</v>
      </c>
      <c r="E211" s="80">
        <f t="shared" si="60"/>
        <v>4980</v>
      </c>
    </row>
    <row r="212" spans="1:9" x14ac:dyDescent="0.25">
      <c r="A212" s="56" t="s">
        <v>105</v>
      </c>
      <c r="B212" s="78"/>
      <c r="C212" s="78"/>
      <c r="D212" s="78">
        <v>4980</v>
      </c>
      <c r="E212" s="78">
        <f t="shared" si="53"/>
        <v>4980</v>
      </c>
    </row>
    <row r="213" spans="1:9" s="85" customFormat="1" x14ac:dyDescent="0.25">
      <c r="A213" s="83" t="s">
        <v>109</v>
      </c>
      <c r="B213" s="84">
        <f>B214</f>
        <v>0</v>
      </c>
      <c r="C213" s="84">
        <f t="shared" ref="C213:E213" si="61">C214</f>
        <v>0</v>
      </c>
      <c r="D213" s="84">
        <f t="shared" si="61"/>
        <v>830</v>
      </c>
      <c r="E213" s="84">
        <f t="shared" si="61"/>
        <v>830</v>
      </c>
    </row>
    <row r="214" spans="1:9" x14ac:dyDescent="0.25">
      <c r="A214" s="56" t="s">
        <v>110</v>
      </c>
      <c r="B214" s="78"/>
      <c r="C214" s="78"/>
      <c r="D214" s="78">
        <v>830</v>
      </c>
      <c r="E214" s="78">
        <f t="shared" si="53"/>
        <v>830</v>
      </c>
    </row>
    <row r="215" spans="1:9" s="85" customFormat="1" x14ac:dyDescent="0.25">
      <c r="A215" s="83" t="s">
        <v>111</v>
      </c>
      <c r="B215" s="84">
        <f>SUM(B216:B217)</f>
        <v>0</v>
      </c>
      <c r="C215" s="84">
        <f t="shared" ref="C215:E215" si="62">SUM(C216:C217)</f>
        <v>0</v>
      </c>
      <c r="D215" s="84">
        <f t="shared" si="62"/>
        <v>1740</v>
      </c>
      <c r="E215" s="84">
        <f t="shared" si="62"/>
        <v>1740</v>
      </c>
    </row>
    <row r="216" spans="1:9" x14ac:dyDescent="0.25">
      <c r="A216" s="56" t="s">
        <v>112</v>
      </c>
      <c r="B216" s="78"/>
      <c r="C216" s="78"/>
      <c r="D216" s="78">
        <v>870</v>
      </c>
      <c r="E216" s="78">
        <f t="shared" si="53"/>
        <v>870</v>
      </c>
    </row>
    <row r="217" spans="1:9" x14ac:dyDescent="0.25">
      <c r="A217" s="56" t="s">
        <v>116</v>
      </c>
      <c r="B217" s="78"/>
      <c r="C217" s="78"/>
      <c r="D217" s="78">
        <v>870</v>
      </c>
      <c r="E217" s="78">
        <f t="shared" si="53"/>
        <v>870</v>
      </c>
    </row>
    <row r="218" spans="1:9" s="85" customFormat="1" x14ac:dyDescent="0.25">
      <c r="A218" s="83" t="s">
        <v>120</v>
      </c>
      <c r="B218" s="84">
        <f>SUM(B219:B222)</f>
        <v>0</v>
      </c>
      <c r="C218" s="84">
        <f t="shared" ref="C218:E218" si="63">SUM(C219:C222)</f>
        <v>2184</v>
      </c>
      <c r="D218" s="84">
        <f t="shared" si="63"/>
        <v>3600</v>
      </c>
      <c r="E218" s="84">
        <f t="shared" si="63"/>
        <v>3600</v>
      </c>
    </row>
    <row r="219" spans="1:9" x14ac:dyDescent="0.25">
      <c r="A219" s="56" t="s">
        <v>123</v>
      </c>
      <c r="B219" s="78"/>
      <c r="C219" s="78">
        <v>795</v>
      </c>
      <c r="D219" s="78">
        <v>1800</v>
      </c>
      <c r="E219" s="78">
        <f t="shared" si="53"/>
        <v>1800</v>
      </c>
    </row>
    <row r="220" spans="1:9" x14ac:dyDescent="0.25">
      <c r="A220" s="56" t="s">
        <v>125</v>
      </c>
      <c r="B220" s="78"/>
      <c r="C220" s="78"/>
      <c r="D220" s="78">
        <v>0</v>
      </c>
      <c r="E220" s="78">
        <f t="shared" si="53"/>
        <v>0</v>
      </c>
    </row>
    <row r="221" spans="1:9" x14ac:dyDescent="0.25">
      <c r="A221" s="56" t="s">
        <v>126</v>
      </c>
      <c r="B221" s="78"/>
      <c r="C221" s="78">
        <v>1359</v>
      </c>
      <c r="D221" s="78">
        <v>1600</v>
      </c>
      <c r="E221" s="78">
        <f t="shared" si="53"/>
        <v>1600</v>
      </c>
    </row>
    <row r="222" spans="1:9" x14ac:dyDescent="0.25">
      <c r="A222" s="56" t="s">
        <v>128</v>
      </c>
      <c r="B222" s="78"/>
      <c r="C222" s="78">
        <v>30</v>
      </c>
      <c r="D222" s="78">
        <v>200</v>
      </c>
      <c r="E222" s="78">
        <f t="shared" si="53"/>
        <v>200</v>
      </c>
    </row>
    <row r="223" spans="1:9" s="85" customFormat="1" x14ac:dyDescent="0.25">
      <c r="A223" s="83" t="s">
        <v>131</v>
      </c>
      <c r="B223" s="84">
        <f>B224</f>
        <v>0</v>
      </c>
      <c r="C223" s="84">
        <f t="shared" ref="C223:E223" si="64">C224</f>
        <v>0</v>
      </c>
      <c r="D223" s="84">
        <f t="shared" si="64"/>
        <v>250</v>
      </c>
      <c r="E223" s="84">
        <f t="shared" si="64"/>
        <v>250</v>
      </c>
    </row>
    <row r="224" spans="1:9" x14ac:dyDescent="0.25">
      <c r="A224" s="56" t="s">
        <v>133</v>
      </c>
      <c r="B224" s="78"/>
      <c r="C224" s="78"/>
      <c r="D224" s="78">
        <v>250</v>
      </c>
      <c r="E224" s="78">
        <f t="shared" si="53"/>
        <v>250</v>
      </c>
      <c r="H224" s="82"/>
      <c r="I224" s="82"/>
    </row>
    <row r="225" spans="1:9" s="85" customFormat="1" x14ac:dyDescent="0.25">
      <c r="A225" s="83" t="s">
        <v>136</v>
      </c>
      <c r="B225" s="84">
        <f>B226</f>
        <v>0</v>
      </c>
      <c r="C225" s="84">
        <f t="shared" ref="C225:E225" si="65">C226</f>
        <v>0</v>
      </c>
      <c r="D225" s="84">
        <f t="shared" si="65"/>
        <v>25500</v>
      </c>
      <c r="E225" s="84">
        <f t="shared" si="65"/>
        <v>25500</v>
      </c>
      <c r="H225" s="87"/>
      <c r="I225" s="87"/>
    </row>
    <row r="226" spans="1:9" x14ac:dyDescent="0.25">
      <c r="A226" s="56" t="s">
        <v>137</v>
      </c>
      <c r="B226" s="78"/>
      <c r="C226" s="78"/>
      <c r="D226" s="78">
        <v>25500</v>
      </c>
      <c r="E226" s="78">
        <f t="shared" si="53"/>
        <v>25500</v>
      </c>
    </row>
    <row r="227" spans="1:9" x14ac:dyDescent="0.25">
      <c r="A227" s="76" t="s">
        <v>162</v>
      </c>
      <c r="B227" s="77">
        <v>1056047</v>
      </c>
      <c r="C227" s="77">
        <v>41029.86</v>
      </c>
      <c r="D227" s="77">
        <f>D228+D230+D232+D234+D236+D241+D243+D245+D247</f>
        <v>326380</v>
      </c>
      <c r="E227" s="77">
        <f t="shared" si="53"/>
        <v>-729667</v>
      </c>
    </row>
    <row r="228" spans="1:9" s="81" customFormat="1" x14ac:dyDescent="0.25">
      <c r="A228" s="79" t="s">
        <v>104</v>
      </c>
      <c r="B228" s="80">
        <f>B229</f>
        <v>72270</v>
      </c>
      <c r="C228" s="80">
        <f t="shared" ref="C228:E228" si="66">C229</f>
        <v>2259.9899999999998</v>
      </c>
      <c r="D228" s="80">
        <f t="shared" si="66"/>
        <v>59100</v>
      </c>
      <c r="E228" s="80">
        <f t="shared" si="66"/>
        <v>-13170</v>
      </c>
    </row>
    <row r="229" spans="1:9" x14ac:dyDescent="0.25">
      <c r="A229" s="56" t="s">
        <v>105</v>
      </c>
      <c r="B229" s="78">
        <v>72270</v>
      </c>
      <c r="C229" s="78">
        <v>2259.9899999999998</v>
      </c>
      <c r="D229" s="78">
        <v>59100</v>
      </c>
      <c r="E229" s="78">
        <f t="shared" si="53"/>
        <v>-13170</v>
      </c>
    </row>
    <row r="230" spans="1:9" s="85" customFormat="1" x14ac:dyDescent="0.25">
      <c r="A230" s="83" t="s">
        <v>109</v>
      </c>
      <c r="B230" s="84">
        <f>B231</f>
        <v>8060</v>
      </c>
      <c r="C230" s="84">
        <f t="shared" ref="C230:E230" si="67">C231</f>
        <v>374.38</v>
      </c>
      <c r="D230" s="84">
        <f t="shared" si="67"/>
        <v>9770</v>
      </c>
      <c r="E230" s="84">
        <f t="shared" si="67"/>
        <v>1710</v>
      </c>
    </row>
    <row r="231" spans="1:9" x14ac:dyDescent="0.25">
      <c r="A231" s="56" t="s">
        <v>110</v>
      </c>
      <c r="B231" s="78">
        <v>8060</v>
      </c>
      <c r="C231" s="78">
        <v>374.38</v>
      </c>
      <c r="D231" s="78">
        <f>68870-59100</f>
        <v>9770</v>
      </c>
      <c r="E231" s="78">
        <f t="shared" si="53"/>
        <v>1710</v>
      </c>
    </row>
    <row r="232" spans="1:9" s="85" customFormat="1" x14ac:dyDescent="0.25">
      <c r="A232" s="83" t="s">
        <v>111</v>
      </c>
      <c r="B232" s="84">
        <f>B233</f>
        <v>12050</v>
      </c>
      <c r="C232" s="84">
        <f t="shared" ref="C232:E232" si="68">C233</f>
        <v>76.5</v>
      </c>
      <c r="D232" s="84">
        <f t="shared" si="68"/>
        <v>7630</v>
      </c>
      <c r="E232" s="84">
        <f t="shared" si="68"/>
        <v>-4420</v>
      </c>
    </row>
    <row r="233" spans="1:9" x14ac:dyDescent="0.25">
      <c r="A233" s="56" t="s">
        <v>112</v>
      </c>
      <c r="B233" s="78">
        <v>12050</v>
      </c>
      <c r="C233" s="78">
        <v>76.5</v>
      </c>
      <c r="D233" s="78">
        <v>7630</v>
      </c>
      <c r="E233" s="78">
        <f t="shared" si="53"/>
        <v>-4420</v>
      </c>
    </row>
    <row r="234" spans="1:9" s="85" customFormat="1" x14ac:dyDescent="0.25">
      <c r="A234" s="83" t="s">
        <v>115</v>
      </c>
      <c r="B234" s="84">
        <f>B235</f>
        <v>5000</v>
      </c>
      <c r="C234" s="84">
        <f t="shared" ref="C234:D234" si="69">C235</f>
        <v>395.16</v>
      </c>
      <c r="D234" s="84">
        <f t="shared" si="69"/>
        <v>7630</v>
      </c>
      <c r="E234" s="84">
        <f>E235</f>
        <v>2630</v>
      </c>
    </row>
    <row r="235" spans="1:9" x14ac:dyDescent="0.25">
      <c r="A235" s="56" t="s">
        <v>116</v>
      </c>
      <c r="B235" s="78">
        <v>5000</v>
      </c>
      <c r="C235" s="78">
        <v>395.16</v>
      </c>
      <c r="D235" s="78">
        <v>7630</v>
      </c>
      <c r="E235" s="78">
        <f t="shared" si="53"/>
        <v>2630</v>
      </c>
    </row>
    <row r="236" spans="1:9" s="85" customFormat="1" x14ac:dyDescent="0.25">
      <c r="A236" s="83" t="s">
        <v>120</v>
      </c>
      <c r="B236" s="84">
        <f>SUM(B237:B240)</f>
        <v>44875</v>
      </c>
      <c r="C236" s="84">
        <f t="shared" ref="C236:E236" si="70">SUM(C237:C240)</f>
        <v>37923.83</v>
      </c>
      <c r="D236" s="84">
        <f t="shared" si="70"/>
        <v>39700</v>
      </c>
      <c r="E236" s="84">
        <f t="shared" si="70"/>
        <v>-5175</v>
      </c>
      <c r="F236" s="87"/>
    </row>
    <row r="237" spans="1:9" x14ac:dyDescent="0.25">
      <c r="A237" s="56" t="s">
        <v>123</v>
      </c>
      <c r="B237" s="78">
        <v>6375</v>
      </c>
      <c r="C237" s="78">
        <v>21581.52</v>
      </c>
      <c r="D237" s="78">
        <v>22000</v>
      </c>
      <c r="E237" s="78">
        <f t="shared" si="53"/>
        <v>15625</v>
      </c>
    </row>
    <row r="238" spans="1:9" x14ac:dyDescent="0.25">
      <c r="A238" s="56" t="s">
        <v>125</v>
      </c>
      <c r="B238" s="78">
        <v>9600</v>
      </c>
      <c r="C238" s="78">
        <v>0</v>
      </c>
      <c r="D238" s="78">
        <v>0</v>
      </c>
      <c r="E238" s="78">
        <f t="shared" si="53"/>
        <v>-9600</v>
      </c>
    </row>
    <row r="239" spans="1:9" x14ac:dyDescent="0.25">
      <c r="A239" s="56" t="s">
        <v>126</v>
      </c>
      <c r="B239" s="78">
        <v>16150</v>
      </c>
      <c r="C239" s="78">
        <v>15402</v>
      </c>
      <c r="D239" s="78">
        <v>15500</v>
      </c>
      <c r="E239" s="78">
        <f t="shared" si="53"/>
        <v>-650</v>
      </c>
    </row>
    <row r="240" spans="1:9" x14ac:dyDescent="0.25">
      <c r="A240" s="56" t="s">
        <v>128</v>
      </c>
      <c r="B240" s="78">
        <v>12750</v>
      </c>
      <c r="C240" s="78">
        <v>940.31</v>
      </c>
      <c r="D240" s="78">
        <v>2200</v>
      </c>
      <c r="E240" s="78">
        <f t="shared" si="53"/>
        <v>-10550</v>
      </c>
    </row>
    <row r="241" spans="1:6" s="85" customFormat="1" x14ac:dyDescent="0.25">
      <c r="A241" s="83" t="s">
        <v>131</v>
      </c>
      <c r="B241" s="84">
        <f>B242</f>
        <v>2550</v>
      </c>
      <c r="C241" s="84">
        <f t="shared" ref="C241:E241" si="71">C242</f>
        <v>0</v>
      </c>
      <c r="D241" s="84">
        <f t="shared" si="71"/>
        <v>2550</v>
      </c>
      <c r="E241" s="84">
        <f t="shared" si="71"/>
        <v>0</v>
      </c>
    </row>
    <row r="242" spans="1:6" x14ac:dyDescent="0.25">
      <c r="A242" s="56" t="s">
        <v>133</v>
      </c>
      <c r="B242" s="78">
        <v>2550</v>
      </c>
      <c r="C242" s="78"/>
      <c r="D242" s="78">
        <v>2550</v>
      </c>
      <c r="E242" s="78">
        <f t="shared" si="53"/>
        <v>0</v>
      </c>
    </row>
    <row r="243" spans="1:6" s="85" customFormat="1" x14ac:dyDescent="0.25">
      <c r="A243" s="83" t="s">
        <v>163</v>
      </c>
      <c r="B243" s="84">
        <f>B244</f>
        <v>400000</v>
      </c>
      <c r="C243" s="84">
        <f t="shared" ref="C243:E243" si="72">C244</f>
        <v>0</v>
      </c>
      <c r="D243" s="84">
        <f t="shared" si="72"/>
        <v>50000</v>
      </c>
      <c r="E243" s="84">
        <f t="shared" si="72"/>
        <v>-350000</v>
      </c>
    </row>
    <row r="244" spans="1:6" x14ac:dyDescent="0.25">
      <c r="A244" s="56" t="s">
        <v>164</v>
      </c>
      <c r="B244" s="78">
        <v>400000</v>
      </c>
      <c r="C244" s="78"/>
      <c r="D244" s="78">
        <v>50000</v>
      </c>
      <c r="E244" s="78">
        <f t="shared" si="53"/>
        <v>-350000</v>
      </c>
    </row>
    <row r="245" spans="1:6" s="85" customFormat="1" x14ac:dyDescent="0.25">
      <c r="A245" s="83" t="s">
        <v>168</v>
      </c>
      <c r="B245" s="84">
        <f>B246</f>
        <v>150000</v>
      </c>
      <c r="C245" s="84">
        <f t="shared" ref="C245:E245" si="73">C246</f>
        <v>0</v>
      </c>
      <c r="D245" s="84">
        <f t="shared" si="73"/>
        <v>50000</v>
      </c>
      <c r="E245" s="84">
        <f t="shared" si="73"/>
        <v>-100000</v>
      </c>
    </row>
    <row r="246" spans="1:6" x14ac:dyDescent="0.25">
      <c r="A246" s="56" t="s">
        <v>169</v>
      </c>
      <c r="B246" s="78">
        <v>150000</v>
      </c>
      <c r="C246" s="78"/>
      <c r="D246" s="78">
        <v>50000</v>
      </c>
      <c r="E246" s="78">
        <f t="shared" si="53"/>
        <v>-100000</v>
      </c>
    </row>
    <row r="247" spans="1:6" s="85" customFormat="1" x14ac:dyDescent="0.25">
      <c r="A247" s="83" t="s">
        <v>136</v>
      </c>
      <c r="B247" s="84">
        <f>B248</f>
        <v>361242</v>
      </c>
      <c r="C247" s="84">
        <f t="shared" ref="C247:E247" si="74">C248</f>
        <v>0</v>
      </c>
      <c r="D247" s="84">
        <f t="shared" si="74"/>
        <v>100000</v>
      </c>
      <c r="E247" s="84">
        <f t="shared" si="74"/>
        <v>-261242</v>
      </c>
    </row>
    <row r="248" spans="1:6" x14ac:dyDescent="0.25">
      <c r="A248" s="56" t="s">
        <v>137</v>
      </c>
      <c r="B248" s="78">
        <v>361242</v>
      </c>
      <c r="C248" s="78">
        <v>0</v>
      </c>
      <c r="D248" s="78">
        <v>100000</v>
      </c>
      <c r="E248" s="78">
        <f t="shared" si="53"/>
        <v>-261242</v>
      </c>
    </row>
    <row r="249" spans="1:6" x14ac:dyDescent="0.25">
      <c r="A249" s="76" t="s">
        <v>170</v>
      </c>
      <c r="B249" s="77">
        <v>0</v>
      </c>
      <c r="C249" s="77">
        <v>0</v>
      </c>
      <c r="D249" s="77">
        <f>+D251</f>
        <v>192100</v>
      </c>
      <c r="E249" s="77">
        <f t="shared" si="53"/>
        <v>192100</v>
      </c>
    </row>
    <row r="250" spans="1:6" s="81" customFormat="1" x14ac:dyDescent="0.25">
      <c r="A250" s="79" t="s">
        <v>136</v>
      </c>
      <c r="B250" s="80">
        <f>B251</f>
        <v>0</v>
      </c>
      <c r="C250" s="80">
        <f t="shared" ref="C250:D250" si="75">C251</f>
        <v>0</v>
      </c>
      <c r="D250" s="80">
        <f t="shared" si="75"/>
        <v>192100</v>
      </c>
      <c r="E250" s="80">
        <f>E251</f>
        <v>192100</v>
      </c>
    </row>
    <row r="251" spans="1:6" x14ac:dyDescent="0.25">
      <c r="A251" s="56" t="s">
        <v>137</v>
      </c>
      <c r="B251" s="78">
        <v>0</v>
      </c>
      <c r="C251" s="78">
        <v>0</v>
      </c>
      <c r="D251" s="78">
        <v>192100</v>
      </c>
      <c r="E251" s="78">
        <f t="shared" si="53"/>
        <v>192100</v>
      </c>
    </row>
    <row r="252" spans="1:6" x14ac:dyDescent="0.25">
      <c r="A252" s="74" t="s">
        <v>171</v>
      </c>
      <c r="B252" s="75">
        <v>160274</v>
      </c>
      <c r="C252" s="75">
        <v>63452.11</v>
      </c>
      <c r="D252" s="75">
        <f>D253+D275+D297</f>
        <v>159948</v>
      </c>
      <c r="E252" s="75">
        <f t="shared" si="53"/>
        <v>-326</v>
      </c>
      <c r="F252" s="82"/>
    </row>
    <row r="253" spans="1:6" x14ac:dyDescent="0.25">
      <c r="A253" s="76" t="s">
        <v>103</v>
      </c>
      <c r="B253" s="77">
        <v>32058</v>
      </c>
      <c r="C253" s="77">
        <v>12441.36</v>
      </c>
      <c r="D253" s="77">
        <f>D254+D256+D258+D261+D263+D269+D271+D273</f>
        <v>15996</v>
      </c>
      <c r="E253" s="77">
        <f t="shared" si="53"/>
        <v>-16062</v>
      </c>
    </row>
    <row r="254" spans="1:6" s="81" customFormat="1" x14ac:dyDescent="0.25">
      <c r="A254" s="79" t="s">
        <v>104</v>
      </c>
      <c r="B254" s="80">
        <f>B255</f>
        <v>4500</v>
      </c>
      <c r="C254" s="80">
        <f t="shared" ref="C254:E254" si="76">C255</f>
        <v>322.75</v>
      </c>
      <c r="D254" s="80">
        <f t="shared" si="76"/>
        <v>2250</v>
      </c>
      <c r="E254" s="80">
        <f t="shared" si="76"/>
        <v>-2250</v>
      </c>
    </row>
    <row r="255" spans="1:6" x14ac:dyDescent="0.25">
      <c r="A255" s="56" t="s">
        <v>105</v>
      </c>
      <c r="B255" s="78">
        <v>4500</v>
      </c>
      <c r="C255" s="78">
        <v>322.75</v>
      </c>
      <c r="D255" s="78">
        <f>D277</f>
        <v>2250</v>
      </c>
      <c r="E255" s="78">
        <f t="shared" si="53"/>
        <v>-2250</v>
      </c>
    </row>
    <row r="256" spans="1:6" s="85" customFormat="1" x14ac:dyDescent="0.25">
      <c r="A256" s="83" t="s">
        <v>109</v>
      </c>
      <c r="B256" s="84">
        <f>B257</f>
        <v>588</v>
      </c>
      <c r="C256" s="84">
        <f t="shared" ref="C256:E256" si="77">C257</f>
        <v>53.25</v>
      </c>
      <c r="D256" s="84">
        <f t="shared" si="77"/>
        <v>294</v>
      </c>
      <c r="E256" s="84">
        <f t="shared" si="77"/>
        <v>-294</v>
      </c>
    </row>
    <row r="257" spans="1:6" x14ac:dyDescent="0.25">
      <c r="A257" s="56" t="s">
        <v>110</v>
      </c>
      <c r="B257" s="78">
        <v>588</v>
      </c>
      <c r="C257" s="78">
        <v>53.25</v>
      </c>
      <c r="D257" s="78">
        <f>D279</f>
        <v>294</v>
      </c>
      <c r="E257" s="78">
        <f t="shared" si="53"/>
        <v>-294</v>
      </c>
    </row>
    <row r="258" spans="1:6" s="85" customFormat="1" x14ac:dyDescent="0.25">
      <c r="A258" s="83" t="s">
        <v>111</v>
      </c>
      <c r="B258" s="84">
        <f>SUM(B259:B260)</f>
        <v>765</v>
      </c>
      <c r="C258" s="84">
        <f t="shared" ref="C258:E258" si="78">SUM(C259:C260)</f>
        <v>914.21</v>
      </c>
      <c r="D258" s="84">
        <f t="shared" si="78"/>
        <v>632</v>
      </c>
      <c r="E258" s="84">
        <f t="shared" si="78"/>
        <v>-133</v>
      </c>
      <c r="F258" s="87"/>
    </row>
    <row r="259" spans="1:6" x14ac:dyDescent="0.25">
      <c r="A259" s="56" t="s">
        <v>112</v>
      </c>
      <c r="B259" s="78">
        <v>765</v>
      </c>
      <c r="C259" s="78">
        <v>414.21</v>
      </c>
      <c r="D259" s="78">
        <v>382</v>
      </c>
      <c r="E259" s="78">
        <f t="shared" si="53"/>
        <v>-383</v>
      </c>
    </row>
    <row r="260" spans="1:6" x14ac:dyDescent="0.25">
      <c r="A260" s="56" t="s">
        <v>114</v>
      </c>
      <c r="B260" s="78"/>
      <c r="C260" s="78">
        <v>500</v>
      </c>
      <c r="D260" s="78">
        <f>D282</f>
        <v>250</v>
      </c>
      <c r="E260" s="78">
        <f t="shared" si="53"/>
        <v>250</v>
      </c>
    </row>
    <row r="261" spans="1:6" s="85" customFormat="1" x14ac:dyDescent="0.25">
      <c r="A261" s="83" t="s">
        <v>115</v>
      </c>
      <c r="B261" s="84">
        <f>B262</f>
        <v>0</v>
      </c>
      <c r="C261" s="84">
        <f t="shared" ref="C261:D261" si="79">C262</f>
        <v>104.4</v>
      </c>
      <c r="D261" s="84">
        <f t="shared" si="79"/>
        <v>88</v>
      </c>
      <c r="E261" s="84">
        <f>E262</f>
        <v>88</v>
      </c>
    </row>
    <row r="262" spans="1:6" x14ac:dyDescent="0.25">
      <c r="A262" s="56" t="s">
        <v>116</v>
      </c>
      <c r="B262" s="78"/>
      <c r="C262" s="78">
        <v>104.4</v>
      </c>
      <c r="D262" s="78">
        <f>D284</f>
        <v>88</v>
      </c>
      <c r="E262" s="78">
        <f t="shared" si="53"/>
        <v>88</v>
      </c>
    </row>
    <row r="263" spans="1:6" s="85" customFormat="1" x14ac:dyDescent="0.25">
      <c r="A263" s="83" t="s">
        <v>120</v>
      </c>
      <c r="B263" s="84">
        <f>SUM(B264:B268)</f>
        <v>14999</v>
      </c>
      <c r="C263" s="84">
        <f t="shared" ref="C263:E263" si="80">SUM(C264:C268)</f>
        <v>10948.75</v>
      </c>
      <c r="D263" s="84">
        <f t="shared" si="80"/>
        <v>8107</v>
      </c>
      <c r="E263" s="84">
        <f t="shared" si="80"/>
        <v>-6892</v>
      </c>
      <c r="F263" s="87"/>
    </row>
    <row r="264" spans="1:6" x14ac:dyDescent="0.25">
      <c r="A264" s="56" t="s">
        <v>121</v>
      </c>
      <c r="B264" s="78">
        <v>765</v>
      </c>
      <c r="C264" s="78"/>
      <c r="D264" s="78">
        <v>382</v>
      </c>
      <c r="E264" s="78">
        <f t="shared" si="53"/>
        <v>-383</v>
      </c>
    </row>
    <row r="265" spans="1:6" x14ac:dyDescent="0.25">
      <c r="A265" s="56" t="s">
        <v>123</v>
      </c>
      <c r="B265" s="78"/>
      <c r="C265" s="78">
        <v>395</v>
      </c>
      <c r="D265" s="78">
        <f>D287</f>
        <v>200</v>
      </c>
      <c r="E265" s="78">
        <f t="shared" si="53"/>
        <v>200</v>
      </c>
    </row>
    <row r="266" spans="1:6" x14ac:dyDescent="0.25">
      <c r="A266" s="56" t="s">
        <v>125</v>
      </c>
      <c r="B266" s="78">
        <v>540</v>
      </c>
      <c r="C266" s="78">
        <v>1325</v>
      </c>
      <c r="D266" s="78">
        <f>D288</f>
        <v>825</v>
      </c>
      <c r="E266" s="78">
        <f t="shared" si="53"/>
        <v>285</v>
      </c>
    </row>
    <row r="267" spans="1:6" x14ac:dyDescent="0.25">
      <c r="A267" s="56" t="s">
        <v>126</v>
      </c>
      <c r="B267" s="78">
        <v>9694</v>
      </c>
      <c r="C267" s="78">
        <v>6463.75</v>
      </c>
      <c r="D267" s="78">
        <f>D289</f>
        <v>5200</v>
      </c>
      <c r="E267" s="78">
        <f t="shared" si="53"/>
        <v>-4494</v>
      </c>
    </row>
    <row r="268" spans="1:6" x14ac:dyDescent="0.25">
      <c r="A268" s="56" t="s">
        <v>128</v>
      </c>
      <c r="B268" s="78">
        <v>4000</v>
      </c>
      <c r="C268" s="78">
        <v>2765</v>
      </c>
      <c r="D268" s="78">
        <f>D290</f>
        <v>1500</v>
      </c>
      <c r="E268" s="78">
        <f t="shared" si="53"/>
        <v>-2500</v>
      </c>
    </row>
    <row r="269" spans="1:6" s="85" customFormat="1" x14ac:dyDescent="0.25">
      <c r="A269" s="83" t="s">
        <v>129</v>
      </c>
      <c r="B269" s="84">
        <f>B270</f>
        <v>0</v>
      </c>
      <c r="C269" s="84">
        <f t="shared" ref="C269:E269" si="81">C270</f>
        <v>98</v>
      </c>
      <c r="D269" s="84">
        <f t="shared" si="81"/>
        <v>50</v>
      </c>
      <c r="E269" s="84">
        <f t="shared" si="81"/>
        <v>50</v>
      </c>
    </row>
    <row r="270" spans="1:6" x14ac:dyDescent="0.25">
      <c r="A270" s="56" t="s">
        <v>130</v>
      </c>
      <c r="B270" s="78"/>
      <c r="C270" s="78">
        <v>98</v>
      </c>
      <c r="D270" s="78">
        <f>D292</f>
        <v>50</v>
      </c>
      <c r="E270" s="78">
        <f t="shared" si="53"/>
        <v>50</v>
      </c>
    </row>
    <row r="271" spans="1:6" s="85" customFormat="1" x14ac:dyDescent="0.25">
      <c r="A271" s="83" t="s">
        <v>136</v>
      </c>
      <c r="B271" s="84">
        <f>B272</f>
        <v>8806</v>
      </c>
      <c r="C271" s="84">
        <f t="shared" ref="C271:E271" si="82">C272</f>
        <v>0</v>
      </c>
      <c r="D271" s="84">
        <f t="shared" si="82"/>
        <v>3375</v>
      </c>
      <c r="E271" s="84">
        <f t="shared" si="82"/>
        <v>-5431</v>
      </c>
    </row>
    <row r="272" spans="1:6" x14ac:dyDescent="0.25">
      <c r="A272" s="56" t="s">
        <v>137</v>
      </c>
      <c r="B272" s="78">
        <v>8806</v>
      </c>
      <c r="C272" s="78"/>
      <c r="D272" s="78">
        <f>D294</f>
        <v>3375</v>
      </c>
      <c r="E272" s="78">
        <f t="shared" si="53"/>
        <v>-5431</v>
      </c>
    </row>
    <row r="273" spans="1:5" s="85" customFormat="1" x14ac:dyDescent="0.25">
      <c r="A273" s="83" t="s">
        <v>154</v>
      </c>
      <c r="B273" s="84">
        <f>B274</f>
        <v>2400</v>
      </c>
      <c r="C273" s="84">
        <f t="shared" ref="C273:E273" si="83">C274</f>
        <v>0</v>
      </c>
      <c r="D273" s="84">
        <f t="shared" si="83"/>
        <v>1200</v>
      </c>
      <c r="E273" s="84">
        <f t="shared" si="83"/>
        <v>-1200</v>
      </c>
    </row>
    <row r="274" spans="1:5" x14ac:dyDescent="0.25">
      <c r="A274" s="56" t="s">
        <v>155</v>
      </c>
      <c r="B274" s="78">
        <v>2400</v>
      </c>
      <c r="C274" s="78"/>
      <c r="D274" s="78">
        <f t="shared" ref="D274" si="84">D296</f>
        <v>1200</v>
      </c>
      <c r="E274" s="78">
        <f t="shared" si="53"/>
        <v>-1200</v>
      </c>
    </row>
    <row r="275" spans="1:5" x14ac:dyDescent="0.25">
      <c r="A275" s="76" t="s">
        <v>141</v>
      </c>
      <c r="B275" s="77"/>
      <c r="C275" s="77"/>
      <c r="D275" s="77">
        <f>D276+D278+D280+D283+D285+D291+D293+D295</f>
        <v>15996</v>
      </c>
      <c r="E275" s="77">
        <f t="shared" si="53"/>
        <v>15996</v>
      </c>
    </row>
    <row r="276" spans="1:5" s="81" customFormat="1" x14ac:dyDescent="0.25">
      <c r="A276" s="79" t="s">
        <v>104</v>
      </c>
      <c r="B276" s="80">
        <f>B277</f>
        <v>0</v>
      </c>
      <c r="C276" s="80">
        <f t="shared" ref="C276:E276" si="85">C277</f>
        <v>0</v>
      </c>
      <c r="D276" s="80">
        <f t="shared" si="85"/>
        <v>2250</v>
      </c>
      <c r="E276" s="80">
        <f t="shared" si="85"/>
        <v>2250</v>
      </c>
    </row>
    <row r="277" spans="1:5" x14ac:dyDescent="0.25">
      <c r="A277" s="56" t="s">
        <v>105</v>
      </c>
      <c r="B277" s="78"/>
      <c r="C277" s="78"/>
      <c r="D277" s="78">
        <f>D299/8</f>
        <v>2250</v>
      </c>
      <c r="E277" s="78">
        <f t="shared" si="53"/>
        <v>2250</v>
      </c>
    </row>
    <row r="278" spans="1:5" s="85" customFormat="1" x14ac:dyDescent="0.25">
      <c r="A278" s="83" t="s">
        <v>109</v>
      </c>
      <c r="B278" s="84">
        <f>B279</f>
        <v>0</v>
      </c>
      <c r="C278" s="84">
        <f t="shared" ref="C278:E278" si="86">C279</f>
        <v>0</v>
      </c>
      <c r="D278" s="84">
        <f t="shared" si="86"/>
        <v>294</v>
      </c>
      <c r="E278" s="84">
        <f t="shared" si="86"/>
        <v>294</v>
      </c>
    </row>
    <row r="279" spans="1:5" x14ac:dyDescent="0.25">
      <c r="A279" s="56" t="s">
        <v>110</v>
      </c>
      <c r="B279" s="78"/>
      <c r="C279" s="78"/>
      <c r="D279" s="78">
        <f>D301/8</f>
        <v>294</v>
      </c>
      <c r="E279" s="78">
        <f t="shared" si="53"/>
        <v>294</v>
      </c>
    </row>
    <row r="280" spans="1:5" s="85" customFormat="1" x14ac:dyDescent="0.25">
      <c r="A280" s="83" t="s">
        <v>111</v>
      </c>
      <c r="B280" s="84">
        <f>SUM(B281:B282)</f>
        <v>0</v>
      </c>
      <c r="C280" s="84">
        <f t="shared" ref="C280:E280" si="87">SUM(C281:C282)</f>
        <v>0</v>
      </c>
      <c r="D280" s="84">
        <f t="shared" si="87"/>
        <v>632</v>
      </c>
      <c r="E280" s="84">
        <f t="shared" si="87"/>
        <v>632</v>
      </c>
    </row>
    <row r="281" spans="1:5" x14ac:dyDescent="0.25">
      <c r="A281" s="56" t="s">
        <v>112</v>
      </c>
      <c r="B281" s="78"/>
      <c r="C281" s="78"/>
      <c r="D281" s="78">
        <v>382</v>
      </c>
      <c r="E281" s="78">
        <f t="shared" si="53"/>
        <v>382</v>
      </c>
    </row>
    <row r="282" spans="1:5" x14ac:dyDescent="0.25">
      <c r="A282" s="56" t="s">
        <v>114</v>
      </c>
      <c r="B282" s="78"/>
      <c r="C282" s="78"/>
      <c r="D282" s="78">
        <f>D304/8</f>
        <v>250</v>
      </c>
      <c r="E282" s="78">
        <f t="shared" si="53"/>
        <v>250</v>
      </c>
    </row>
    <row r="283" spans="1:5" s="85" customFormat="1" x14ac:dyDescent="0.25">
      <c r="A283" s="83" t="s">
        <v>115</v>
      </c>
      <c r="B283" s="84">
        <f>B284</f>
        <v>0</v>
      </c>
      <c r="C283" s="84">
        <f t="shared" ref="C283:E283" si="88">C284</f>
        <v>0</v>
      </c>
      <c r="D283" s="84">
        <f t="shared" si="88"/>
        <v>88</v>
      </c>
      <c r="E283" s="84">
        <f t="shared" si="88"/>
        <v>88</v>
      </c>
    </row>
    <row r="284" spans="1:5" x14ac:dyDescent="0.25">
      <c r="A284" s="56" t="s">
        <v>116</v>
      </c>
      <c r="B284" s="78"/>
      <c r="C284" s="78"/>
      <c r="D284" s="78">
        <v>88</v>
      </c>
      <c r="E284" s="78">
        <f t="shared" si="53"/>
        <v>88</v>
      </c>
    </row>
    <row r="285" spans="1:5" s="85" customFormat="1" x14ac:dyDescent="0.25">
      <c r="A285" s="83" t="s">
        <v>120</v>
      </c>
      <c r="B285" s="84">
        <f>SUM(B286:B290)</f>
        <v>0</v>
      </c>
      <c r="C285" s="84">
        <f t="shared" ref="C285:E285" si="89">SUM(C286:C290)</f>
        <v>0</v>
      </c>
      <c r="D285" s="84">
        <f t="shared" si="89"/>
        <v>8107</v>
      </c>
      <c r="E285" s="84">
        <f t="shared" si="89"/>
        <v>8107</v>
      </c>
    </row>
    <row r="286" spans="1:5" x14ac:dyDescent="0.25">
      <c r="A286" s="56" t="s">
        <v>121</v>
      </c>
      <c r="B286" s="78"/>
      <c r="C286" s="78"/>
      <c r="D286" s="78">
        <v>382</v>
      </c>
      <c r="E286" s="78">
        <f t="shared" si="53"/>
        <v>382</v>
      </c>
    </row>
    <row r="287" spans="1:5" x14ac:dyDescent="0.25">
      <c r="A287" s="56" t="s">
        <v>123</v>
      </c>
      <c r="B287" s="78"/>
      <c r="C287" s="78"/>
      <c r="D287" s="78">
        <f>D309/8</f>
        <v>200</v>
      </c>
      <c r="E287" s="78">
        <f t="shared" si="53"/>
        <v>200</v>
      </c>
    </row>
    <row r="288" spans="1:5" x14ac:dyDescent="0.25">
      <c r="A288" s="56" t="s">
        <v>125</v>
      </c>
      <c r="B288" s="78"/>
      <c r="C288" s="78"/>
      <c r="D288" s="78">
        <f>D310/8</f>
        <v>825</v>
      </c>
      <c r="E288" s="78">
        <f t="shared" ref="E288:E367" si="90">D288-B288</f>
        <v>825</v>
      </c>
    </row>
    <row r="289" spans="1:5" x14ac:dyDescent="0.25">
      <c r="A289" s="56" t="s">
        <v>126</v>
      </c>
      <c r="B289" s="78"/>
      <c r="C289" s="78"/>
      <c r="D289" s="78">
        <f>D311/8</f>
        <v>5200</v>
      </c>
      <c r="E289" s="78">
        <f t="shared" si="90"/>
        <v>5200</v>
      </c>
    </row>
    <row r="290" spans="1:5" x14ac:dyDescent="0.25">
      <c r="A290" s="56" t="s">
        <v>128</v>
      </c>
      <c r="B290" s="78"/>
      <c r="C290" s="78"/>
      <c r="D290" s="78">
        <f>D312/8</f>
        <v>1500</v>
      </c>
      <c r="E290" s="78">
        <f t="shared" si="90"/>
        <v>1500</v>
      </c>
    </row>
    <row r="291" spans="1:5" s="85" customFormat="1" x14ac:dyDescent="0.25">
      <c r="A291" s="83" t="s">
        <v>129</v>
      </c>
      <c r="B291" s="84">
        <f>B292</f>
        <v>0</v>
      </c>
      <c r="C291" s="84">
        <f t="shared" ref="C291:E291" si="91">C292</f>
        <v>0</v>
      </c>
      <c r="D291" s="84">
        <f t="shared" si="91"/>
        <v>50</v>
      </c>
      <c r="E291" s="84">
        <f t="shared" si="91"/>
        <v>50</v>
      </c>
    </row>
    <row r="292" spans="1:5" x14ac:dyDescent="0.25">
      <c r="A292" s="56" t="s">
        <v>130</v>
      </c>
      <c r="B292" s="78"/>
      <c r="C292" s="78"/>
      <c r="D292" s="78">
        <f>D314/8</f>
        <v>50</v>
      </c>
      <c r="E292" s="78">
        <f t="shared" si="90"/>
        <v>50</v>
      </c>
    </row>
    <row r="293" spans="1:5" s="85" customFormat="1" x14ac:dyDescent="0.25">
      <c r="A293" s="83" t="s">
        <v>136</v>
      </c>
      <c r="B293" s="84">
        <f>B294</f>
        <v>0</v>
      </c>
      <c r="C293" s="84">
        <f t="shared" ref="C293:D293" si="92">C294</f>
        <v>0</v>
      </c>
      <c r="D293" s="84">
        <f t="shared" si="92"/>
        <v>3375</v>
      </c>
      <c r="E293" s="84">
        <f>E294</f>
        <v>3375</v>
      </c>
    </row>
    <row r="294" spans="1:5" x14ac:dyDescent="0.25">
      <c r="A294" s="56" t="s">
        <v>137</v>
      </c>
      <c r="B294" s="78"/>
      <c r="C294" s="78"/>
      <c r="D294" s="78">
        <f t="shared" ref="D294" si="93">D316/8</f>
        <v>3375</v>
      </c>
      <c r="E294" s="78">
        <f t="shared" si="90"/>
        <v>3375</v>
      </c>
    </row>
    <row r="295" spans="1:5" s="85" customFormat="1" x14ac:dyDescent="0.25">
      <c r="A295" s="83" t="s">
        <v>154</v>
      </c>
      <c r="B295" s="84">
        <f>B296</f>
        <v>0</v>
      </c>
      <c r="C295" s="84">
        <f t="shared" ref="C295:E295" si="94">C296</f>
        <v>0</v>
      </c>
      <c r="D295" s="84">
        <f t="shared" si="94"/>
        <v>1200</v>
      </c>
      <c r="E295" s="84">
        <f t="shared" si="94"/>
        <v>1200</v>
      </c>
    </row>
    <row r="296" spans="1:5" x14ac:dyDescent="0.25">
      <c r="A296" s="56" t="s">
        <v>155</v>
      </c>
      <c r="B296" s="78"/>
      <c r="C296" s="78"/>
      <c r="D296" s="78">
        <f>D318/8</f>
        <v>1200</v>
      </c>
      <c r="E296" s="78">
        <f t="shared" si="90"/>
        <v>1200</v>
      </c>
    </row>
    <row r="297" spans="1:5" x14ac:dyDescent="0.25">
      <c r="A297" s="76" t="s">
        <v>162</v>
      </c>
      <c r="B297" s="77">
        <v>128216</v>
      </c>
      <c r="C297" s="77">
        <v>51010.75</v>
      </c>
      <c r="D297" s="77">
        <f>D298+D300+D302+D305+D307+D313+D315+D317</f>
        <v>127956</v>
      </c>
      <c r="E297" s="77">
        <f t="shared" si="90"/>
        <v>-260</v>
      </c>
    </row>
    <row r="298" spans="1:5" s="85" customFormat="1" x14ac:dyDescent="0.25">
      <c r="A298" s="79" t="s">
        <v>104</v>
      </c>
      <c r="B298" s="80">
        <f>B299</f>
        <v>18000</v>
      </c>
      <c r="C298" s="80">
        <f t="shared" ref="C298:E298" si="95">C299</f>
        <v>1290.98</v>
      </c>
      <c r="D298" s="80">
        <f t="shared" si="95"/>
        <v>18000</v>
      </c>
      <c r="E298" s="80">
        <f t="shared" si="95"/>
        <v>0</v>
      </c>
    </row>
    <row r="299" spans="1:5" x14ac:dyDescent="0.25">
      <c r="A299" s="56" t="s">
        <v>105</v>
      </c>
      <c r="B299" s="78">
        <v>18000</v>
      </c>
      <c r="C299" s="78">
        <v>1290.98</v>
      </c>
      <c r="D299" s="78">
        <v>18000</v>
      </c>
      <c r="E299" s="78">
        <f t="shared" si="90"/>
        <v>0</v>
      </c>
    </row>
    <row r="300" spans="1:5" s="85" customFormat="1" x14ac:dyDescent="0.25">
      <c r="A300" s="83" t="s">
        <v>109</v>
      </c>
      <c r="B300" s="84">
        <f>B301</f>
        <v>2352</v>
      </c>
      <c r="C300" s="84">
        <f t="shared" ref="C300:E300" si="96">C301</f>
        <v>213.02</v>
      </c>
      <c r="D300" s="84">
        <f t="shared" si="96"/>
        <v>2352</v>
      </c>
      <c r="E300" s="84">
        <f t="shared" si="96"/>
        <v>0</v>
      </c>
    </row>
    <row r="301" spans="1:5" x14ac:dyDescent="0.25">
      <c r="A301" s="56" t="s">
        <v>110</v>
      </c>
      <c r="B301" s="78">
        <v>2352</v>
      </c>
      <c r="C301" s="78">
        <v>213.02</v>
      </c>
      <c r="D301" s="78">
        <v>2352</v>
      </c>
      <c r="E301" s="78">
        <f t="shared" si="90"/>
        <v>0</v>
      </c>
    </row>
    <row r="302" spans="1:5" s="85" customFormat="1" x14ac:dyDescent="0.25">
      <c r="A302" s="83" t="s">
        <v>111</v>
      </c>
      <c r="B302" s="84">
        <f>SUM(B303:B304)</f>
        <v>3052</v>
      </c>
      <c r="C302" s="84">
        <f t="shared" ref="C302:E302" si="97">SUM(C303:C304)</f>
        <v>3656.85</v>
      </c>
      <c r="D302" s="84">
        <f t="shared" si="97"/>
        <v>5052</v>
      </c>
      <c r="E302" s="84">
        <f t="shared" si="97"/>
        <v>2000</v>
      </c>
    </row>
    <row r="303" spans="1:5" x14ac:dyDescent="0.25">
      <c r="A303" s="56" t="s">
        <v>112</v>
      </c>
      <c r="B303" s="78">
        <v>3052</v>
      </c>
      <c r="C303" s="78">
        <v>1656.85</v>
      </c>
      <c r="D303" s="78">
        <v>3052</v>
      </c>
      <c r="E303" s="78">
        <f t="shared" si="90"/>
        <v>0</v>
      </c>
    </row>
    <row r="304" spans="1:5" x14ac:dyDescent="0.25">
      <c r="A304" s="56" t="s">
        <v>114</v>
      </c>
      <c r="B304" s="78"/>
      <c r="C304" s="78">
        <v>2000</v>
      </c>
      <c r="D304" s="78">
        <v>2000</v>
      </c>
      <c r="E304" s="78">
        <f t="shared" si="90"/>
        <v>2000</v>
      </c>
    </row>
    <row r="305" spans="1:6" s="85" customFormat="1" x14ac:dyDescent="0.25">
      <c r="A305" s="83" t="s">
        <v>115</v>
      </c>
      <c r="B305" s="84">
        <f>B306</f>
        <v>0</v>
      </c>
      <c r="C305" s="84">
        <f t="shared" ref="C305:E305" si="98">C306</f>
        <v>665.66</v>
      </c>
      <c r="D305" s="84">
        <f t="shared" si="98"/>
        <v>700</v>
      </c>
      <c r="E305" s="84">
        <f t="shared" si="98"/>
        <v>700</v>
      </c>
    </row>
    <row r="306" spans="1:6" x14ac:dyDescent="0.25">
      <c r="A306" s="56" t="s">
        <v>116</v>
      </c>
      <c r="B306" s="78"/>
      <c r="C306" s="78">
        <v>665.66</v>
      </c>
      <c r="D306" s="78">
        <v>700</v>
      </c>
      <c r="E306" s="78">
        <f t="shared" si="90"/>
        <v>700</v>
      </c>
    </row>
    <row r="307" spans="1:6" s="85" customFormat="1" x14ac:dyDescent="0.25">
      <c r="A307" s="83" t="s">
        <v>120</v>
      </c>
      <c r="B307" s="84">
        <f>SUM(B308:B312)</f>
        <v>59988</v>
      </c>
      <c r="C307" s="84">
        <f t="shared" ref="C307:E307" si="99">SUM(C308:C312)</f>
        <v>44792.24</v>
      </c>
      <c r="D307" s="84">
        <f t="shared" si="99"/>
        <v>64852</v>
      </c>
      <c r="E307" s="84">
        <f t="shared" si="99"/>
        <v>4864</v>
      </c>
    </row>
    <row r="308" spans="1:6" x14ac:dyDescent="0.25">
      <c r="A308" s="56" t="s">
        <v>121</v>
      </c>
      <c r="B308" s="78">
        <v>3052</v>
      </c>
      <c r="C308" s="78"/>
      <c r="D308" s="78">
        <v>3052</v>
      </c>
      <c r="E308" s="78">
        <f t="shared" si="90"/>
        <v>0</v>
      </c>
    </row>
    <row r="309" spans="1:6" x14ac:dyDescent="0.25">
      <c r="A309" s="56" t="s">
        <v>123</v>
      </c>
      <c r="B309" s="78"/>
      <c r="C309" s="78">
        <v>1580</v>
      </c>
      <c r="D309" s="78">
        <v>1600</v>
      </c>
      <c r="E309" s="78">
        <f t="shared" si="90"/>
        <v>1600</v>
      </c>
    </row>
    <row r="310" spans="1:6" x14ac:dyDescent="0.25">
      <c r="A310" s="56" t="s">
        <v>125</v>
      </c>
      <c r="B310" s="78">
        <v>2160</v>
      </c>
      <c r="C310" s="78">
        <v>6552.24</v>
      </c>
      <c r="D310" s="78">
        <v>6600</v>
      </c>
      <c r="E310" s="78">
        <f t="shared" si="90"/>
        <v>4440</v>
      </c>
    </row>
    <row r="311" spans="1:6" x14ac:dyDescent="0.25">
      <c r="A311" s="56" t="s">
        <v>126</v>
      </c>
      <c r="B311" s="78">
        <v>38776</v>
      </c>
      <c r="C311" s="78">
        <v>25600</v>
      </c>
      <c r="D311" s="78">
        <f>C311+(20000*0.8)</f>
        <v>41600</v>
      </c>
      <c r="E311" s="78">
        <f t="shared" si="90"/>
        <v>2824</v>
      </c>
    </row>
    <row r="312" spans="1:6" x14ac:dyDescent="0.25">
      <c r="A312" s="56" t="s">
        <v>128</v>
      </c>
      <c r="B312" s="78">
        <v>16000</v>
      </c>
      <c r="C312" s="78">
        <v>11060</v>
      </c>
      <c r="D312" s="78">
        <v>12000</v>
      </c>
      <c r="E312" s="78">
        <f t="shared" si="90"/>
        <v>-4000</v>
      </c>
    </row>
    <row r="313" spans="1:6" s="85" customFormat="1" x14ac:dyDescent="0.25">
      <c r="A313" s="83" t="s">
        <v>129</v>
      </c>
      <c r="B313" s="84">
        <f>B314</f>
        <v>0</v>
      </c>
      <c r="C313" s="84">
        <f t="shared" ref="C313:E313" si="100">C314</f>
        <v>392</v>
      </c>
      <c r="D313" s="84">
        <f t="shared" si="100"/>
        <v>400</v>
      </c>
      <c r="E313" s="84">
        <f t="shared" si="100"/>
        <v>400</v>
      </c>
    </row>
    <row r="314" spans="1:6" x14ac:dyDescent="0.25">
      <c r="A314" s="56" t="s">
        <v>130</v>
      </c>
      <c r="B314" s="78"/>
      <c r="C314" s="78">
        <v>392</v>
      </c>
      <c r="D314" s="78">
        <v>400</v>
      </c>
      <c r="E314" s="78">
        <f t="shared" si="90"/>
        <v>400</v>
      </c>
    </row>
    <row r="315" spans="1:6" s="85" customFormat="1" x14ac:dyDescent="0.25">
      <c r="A315" s="83" t="s">
        <v>136</v>
      </c>
      <c r="B315" s="84">
        <f>B316</f>
        <v>35224</v>
      </c>
      <c r="C315" s="84">
        <f t="shared" ref="C315:E315" si="101">C316</f>
        <v>0</v>
      </c>
      <c r="D315" s="84">
        <f t="shared" si="101"/>
        <v>27000</v>
      </c>
      <c r="E315" s="84">
        <f t="shared" si="101"/>
        <v>-8224</v>
      </c>
    </row>
    <row r="316" spans="1:6" x14ac:dyDescent="0.25">
      <c r="A316" s="56" t="s">
        <v>137</v>
      </c>
      <c r="B316" s="78">
        <v>35224</v>
      </c>
      <c r="C316" s="78"/>
      <c r="D316" s="78">
        <v>27000</v>
      </c>
      <c r="E316" s="78">
        <f t="shared" si="90"/>
        <v>-8224</v>
      </c>
    </row>
    <row r="317" spans="1:6" s="85" customFormat="1" x14ac:dyDescent="0.25">
      <c r="A317" s="83" t="s">
        <v>154</v>
      </c>
      <c r="B317" s="84">
        <f>B318</f>
        <v>9600</v>
      </c>
      <c r="C317" s="84">
        <f t="shared" ref="C317:E317" si="102">C318</f>
        <v>0</v>
      </c>
      <c r="D317" s="84">
        <f t="shared" si="102"/>
        <v>9600</v>
      </c>
      <c r="E317" s="84">
        <f t="shared" si="102"/>
        <v>0</v>
      </c>
    </row>
    <row r="318" spans="1:6" x14ac:dyDescent="0.25">
      <c r="A318" s="56" t="s">
        <v>155</v>
      </c>
      <c r="B318" s="78">
        <v>9600</v>
      </c>
      <c r="C318" s="78"/>
      <c r="D318" s="78">
        <v>9600</v>
      </c>
      <c r="E318" s="78">
        <f t="shared" si="90"/>
        <v>0</v>
      </c>
    </row>
    <row r="319" spans="1:6" x14ac:dyDescent="0.25">
      <c r="A319" s="74" t="s">
        <v>172</v>
      </c>
      <c r="B319" s="75">
        <v>80000</v>
      </c>
      <c r="C319" s="75">
        <v>1534.5</v>
      </c>
      <c r="D319" s="75">
        <v>80000</v>
      </c>
      <c r="E319" s="75">
        <f t="shared" si="90"/>
        <v>0</v>
      </c>
      <c r="F319" s="82"/>
    </row>
    <row r="320" spans="1:6" x14ac:dyDescent="0.25">
      <c r="A320" s="76" t="s">
        <v>141</v>
      </c>
      <c r="B320" s="77">
        <v>80000</v>
      </c>
      <c r="C320" s="77">
        <v>1534.5</v>
      </c>
      <c r="D320" s="77"/>
      <c r="E320" s="77">
        <f t="shared" si="90"/>
        <v>-80000</v>
      </c>
    </row>
    <row r="321" spans="1:5" s="81" customFormat="1" x14ac:dyDescent="0.25">
      <c r="A321" s="79" t="s">
        <v>104</v>
      </c>
      <c r="B321" s="80">
        <f>B322</f>
        <v>48200</v>
      </c>
      <c r="C321" s="80">
        <f t="shared" ref="C321:E321" si="103">C322</f>
        <v>0</v>
      </c>
      <c r="D321" s="80">
        <f t="shared" si="103"/>
        <v>0</v>
      </c>
      <c r="E321" s="80">
        <f t="shared" si="103"/>
        <v>-48200</v>
      </c>
    </row>
    <row r="322" spans="1:5" x14ac:dyDescent="0.25">
      <c r="A322" s="56" t="s">
        <v>105</v>
      </c>
      <c r="B322" s="78">
        <v>48200</v>
      </c>
      <c r="C322" s="78"/>
      <c r="D322" s="78"/>
      <c r="E322" s="78">
        <f t="shared" si="90"/>
        <v>-48200</v>
      </c>
    </row>
    <row r="323" spans="1:5" s="85" customFormat="1" x14ac:dyDescent="0.25">
      <c r="A323" s="83" t="s">
        <v>109</v>
      </c>
      <c r="B323" s="84">
        <f>B324</f>
        <v>6500</v>
      </c>
      <c r="C323" s="84">
        <f t="shared" ref="C323:E323" si="104">C324</f>
        <v>0</v>
      </c>
      <c r="D323" s="84">
        <f t="shared" si="104"/>
        <v>0</v>
      </c>
      <c r="E323" s="84">
        <f t="shared" si="104"/>
        <v>-6500</v>
      </c>
    </row>
    <row r="324" spans="1:5" x14ac:dyDescent="0.25">
      <c r="A324" s="56" t="s">
        <v>110</v>
      </c>
      <c r="B324" s="78">
        <v>6500</v>
      </c>
      <c r="C324" s="78"/>
      <c r="D324" s="78"/>
      <c r="E324" s="78">
        <f t="shared" si="90"/>
        <v>-6500</v>
      </c>
    </row>
    <row r="325" spans="1:5" s="85" customFormat="1" x14ac:dyDescent="0.25">
      <c r="A325" s="83" t="s">
        <v>111</v>
      </c>
      <c r="B325" s="84">
        <f>SUM(B326:B327)</f>
        <v>2500</v>
      </c>
      <c r="C325" s="84">
        <f t="shared" ref="C325:E325" si="105">SUM(C326:C327)</f>
        <v>1534.5</v>
      </c>
      <c r="D325" s="84">
        <f t="shared" si="105"/>
        <v>0</v>
      </c>
      <c r="E325" s="84">
        <f t="shared" si="105"/>
        <v>-2500</v>
      </c>
    </row>
    <row r="326" spans="1:5" x14ac:dyDescent="0.25">
      <c r="A326" s="56" t="s">
        <v>112</v>
      </c>
      <c r="B326" s="78">
        <v>2000</v>
      </c>
      <c r="C326" s="78">
        <v>1534.5</v>
      </c>
      <c r="D326" s="78"/>
      <c r="E326" s="78">
        <f t="shared" si="90"/>
        <v>-2000</v>
      </c>
    </row>
    <row r="327" spans="1:5" x14ac:dyDescent="0.25">
      <c r="A327" s="56" t="s">
        <v>113</v>
      </c>
      <c r="B327" s="78">
        <v>500</v>
      </c>
      <c r="C327" s="78"/>
      <c r="D327" s="78"/>
      <c r="E327" s="78">
        <f t="shared" si="90"/>
        <v>-500</v>
      </c>
    </row>
    <row r="328" spans="1:5" s="85" customFormat="1" x14ac:dyDescent="0.25">
      <c r="A328" s="83" t="s">
        <v>115</v>
      </c>
      <c r="B328" s="84">
        <f>B329</f>
        <v>800</v>
      </c>
      <c r="C328" s="84">
        <f t="shared" ref="C328:E328" si="106">C329</f>
        <v>0</v>
      </c>
      <c r="D328" s="84">
        <f t="shared" si="106"/>
        <v>0</v>
      </c>
      <c r="E328" s="84">
        <f t="shared" si="106"/>
        <v>-800</v>
      </c>
    </row>
    <row r="329" spans="1:5" x14ac:dyDescent="0.25">
      <c r="A329" s="56" t="s">
        <v>116</v>
      </c>
      <c r="B329" s="78">
        <v>800</v>
      </c>
      <c r="C329" s="78"/>
      <c r="D329" s="78"/>
      <c r="E329" s="78">
        <f t="shared" si="90"/>
        <v>-800</v>
      </c>
    </row>
    <row r="330" spans="1:5" s="85" customFormat="1" x14ac:dyDescent="0.25">
      <c r="A330" s="83" t="s">
        <v>120</v>
      </c>
      <c r="B330" s="84">
        <f>SUM(B331:B336)</f>
        <v>22000</v>
      </c>
      <c r="C330" s="84">
        <f t="shared" ref="C330:E330" si="107">SUM(C331:C336)</f>
        <v>0</v>
      </c>
      <c r="D330" s="84">
        <f t="shared" si="107"/>
        <v>0</v>
      </c>
      <c r="E330" s="84">
        <f t="shared" si="107"/>
        <v>-22000</v>
      </c>
    </row>
    <row r="331" spans="1:5" x14ac:dyDescent="0.25">
      <c r="A331" s="56" t="s">
        <v>121</v>
      </c>
      <c r="B331" s="78">
        <v>1000</v>
      </c>
      <c r="C331" s="78"/>
      <c r="D331" s="78"/>
      <c r="E331" s="78">
        <f t="shared" si="90"/>
        <v>-1000</v>
      </c>
    </row>
    <row r="332" spans="1:5" x14ac:dyDescent="0.25">
      <c r="A332" s="56" t="s">
        <v>122</v>
      </c>
      <c r="B332" s="78">
        <v>1000</v>
      </c>
      <c r="C332" s="78"/>
      <c r="D332" s="78"/>
      <c r="E332" s="78">
        <f t="shared" si="90"/>
        <v>-1000</v>
      </c>
    </row>
    <row r="333" spans="1:5" x14ac:dyDescent="0.25">
      <c r="A333" s="56" t="s">
        <v>123</v>
      </c>
      <c r="B333" s="78">
        <v>4000</v>
      </c>
      <c r="C333" s="78"/>
      <c r="D333" s="78"/>
      <c r="E333" s="78">
        <f t="shared" si="90"/>
        <v>-4000</v>
      </c>
    </row>
    <row r="334" spans="1:5" x14ac:dyDescent="0.25">
      <c r="A334" s="56" t="s">
        <v>124</v>
      </c>
      <c r="B334" s="78">
        <v>4000</v>
      </c>
      <c r="C334" s="78"/>
      <c r="D334" s="78"/>
      <c r="E334" s="78">
        <f t="shared" si="90"/>
        <v>-4000</v>
      </c>
    </row>
    <row r="335" spans="1:5" x14ac:dyDescent="0.25">
      <c r="A335" s="56" t="s">
        <v>126</v>
      </c>
      <c r="B335" s="78">
        <v>10000</v>
      </c>
      <c r="C335" s="78"/>
      <c r="D335" s="78"/>
      <c r="E335" s="78">
        <f t="shared" si="90"/>
        <v>-10000</v>
      </c>
    </row>
    <row r="336" spans="1:5" x14ac:dyDescent="0.25">
      <c r="A336" s="56" t="s">
        <v>128</v>
      </c>
      <c r="B336" s="78">
        <v>2000</v>
      </c>
      <c r="C336" s="78"/>
      <c r="D336" s="78"/>
      <c r="E336" s="78">
        <f t="shared" si="90"/>
        <v>-2000</v>
      </c>
    </row>
    <row r="337" spans="1:7" x14ac:dyDescent="0.25">
      <c r="A337" s="76" t="s">
        <v>143</v>
      </c>
      <c r="B337" s="77"/>
      <c r="C337" s="77"/>
      <c r="D337" s="77">
        <f>D338+D340+D342+D345+D347</f>
        <v>80000</v>
      </c>
      <c r="E337" s="77">
        <f t="shared" si="90"/>
        <v>80000</v>
      </c>
    </row>
    <row r="338" spans="1:7" s="85" customFormat="1" x14ac:dyDescent="0.25">
      <c r="A338" s="79" t="s">
        <v>104</v>
      </c>
      <c r="B338" s="80">
        <f>B339</f>
        <v>0</v>
      </c>
      <c r="C338" s="80">
        <f t="shared" ref="C338:E338" si="108">C339</f>
        <v>0</v>
      </c>
      <c r="D338" s="80">
        <f t="shared" si="108"/>
        <v>54000</v>
      </c>
      <c r="E338" s="80">
        <f t="shared" si="108"/>
        <v>54000</v>
      </c>
    </row>
    <row r="339" spans="1:7" x14ac:dyDescent="0.25">
      <c r="A339" s="56" t="s">
        <v>105</v>
      </c>
      <c r="B339" s="78"/>
      <c r="C339" s="78"/>
      <c r="D339" s="78">
        <v>54000</v>
      </c>
      <c r="E339" s="78">
        <f t="shared" si="90"/>
        <v>54000</v>
      </c>
      <c r="G339" s="82"/>
    </row>
    <row r="340" spans="1:7" s="85" customFormat="1" x14ac:dyDescent="0.25">
      <c r="A340" s="83" t="s">
        <v>109</v>
      </c>
      <c r="B340" s="84">
        <f>B341</f>
        <v>0</v>
      </c>
      <c r="C340" s="84">
        <f t="shared" ref="C340:E340" si="109">C341</f>
        <v>0</v>
      </c>
      <c r="D340" s="84">
        <f t="shared" si="109"/>
        <v>9000</v>
      </c>
      <c r="E340" s="84">
        <f t="shared" si="109"/>
        <v>9000</v>
      </c>
      <c r="G340" s="87"/>
    </row>
    <row r="341" spans="1:7" x14ac:dyDescent="0.25">
      <c r="A341" s="56" t="s">
        <v>110</v>
      </c>
      <c r="B341" s="78"/>
      <c r="C341" s="78"/>
      <c r="D341" s="78">
        <v>9000</v>
      </c>
      <c r="E341" s="78">
        <f t="shared" si="90"/>
        <v>9000</v>
      </c>
    </row>
    <row r="342" spans="1:7" s="85" customFormat="1" x14ac:dyDescent="0.25">
      <c r="A342" s="83" t="s">
        <v>111</v>
      </c>
      <c r="B342" s="84">
        <f>SUM(B343:B344)</f>
        <v>0</v>
      </c>
      <c r="C342" s="84">
        <f t="shared" ref="C342:E342" si="110">SUM(C343:C344)</f>
        <v>0</v>
      </c>
      <c r="D342" s="84">
        <f t="shared" si="110"/>
        <v>5000</v>
      </c>
      <c r="E342" s="84">
        <f t="shared" si="110"/>
        <v>5000</v>
      </c>
    </row>
    <row r="343" spans="1:7" x14ac:dyDescent="0.25">
      <c r="A343" s="56" t="s">
        <v>112</v>
      </c>
      <c r="B343" s="78"/>
      <c r="C343" s="78"/>
      <c r="D343" s="78">
        <v>4400</v>
      </c>
      <c r="E343" s="78">
        <f t="shared" si="90"/>
        <v>4400</v>
      </c>
    </row>
    <row r="344" spans="1:7" x14ac:dyDescent="0.25">
      <c r="A344" s="56" t="s">
        <v>113</v>
      </c>
      <c r="B344" s="78"/>
      <c r="C344" s="78"/>
      <c r="D344" s="78">
        <v>600</v>
      </c>
      <c r="E344" s="78">
        <f t="shared" si="90"/>
        <v>600</v>
      </c>
    </row>
    <row r="345" spans="1:7" s="85" customFormat="1" x14ac:dyDescent="0.25">
      <c r="A345" s="83" t="s">
        <v>115</v>
      </c>
      <c r="B345" s="84">
        <f>B346</f>
        <v>0</v>
      </c>
      <c r="C345" s="84">
        <f t="shared" ref="C345:E345" si="111">C346</f>
        <v>0</v>
      </c>
      <c r="D345" s="84">
        <f t="shared" si="111"/>
        <v>1000</v>
      </c>
      <c r="E345" s="84">
        <f t="shared" si="111"/>
        <v>1000</v>
      </c>
    </row>
    <row r="346" spans="1:7" x14ac:dyDescent="0.25">
      <c r="A346" s="56" t="s">
        <v>116</v>
      </c>
      <c r="B346" s="78"/>
      <c r="C346" s="78"/>
      <c r="D346" s="78">
        <v>1000</v>
      </c>
      <c r="E346" s="78">
        <f t="shared" si="90"/>
        <v>1000</v>
      </c>
    </row>
    <row r="347" spans="1:7" s="85" customFormat="1" x14ac:dyDescent="0.25">
      <c r="A347" s="83" t="s">
        <v>120</v>
      </c>
      <c r="B347" s="84">
        <f>SUM(B348:B351)</f>
        <v>0</v>
      </c>
      <c r="C347" s="84">
        <f t="shared" ref="C347:E347" si="112">SUM(C348:C351)</f>
        <v>0</v>
      </c>
      <c r="D347" s="84">
        <f t="shared" si="112"/>
        <v>11000</v>
      </c>
      <c r="E347" s="84">
        <f t="shared" si="112"/>
        <v>11000</v>
      </c>
    </row>
    <row r="348" spans="1:7" x14ac:dyDescent="0.25">
      <c r="A348" s="56" t="s">
        <v>121</v>
      </c>
      <c r="B348" s="78"/>
      <c r="C348" s="78"/>
      <c r="D348" s="78">
        <v>1000</v>
      </c>
      <c r="E348" s="78">
        <f t="shared" si="90"/>
        <v>1000</v>
      </c>
    </row>
    <row r="349" spans="1:7" x14ac:dyDescent="0.25">
      <c r="A349" s="56" t="s">
        <v>122</v>
      </c>
      <c r="B349" s="78"/>
      <c r="C349" s="78"/>
      <c r="D349" s="78">
        <v>4000</v>
      </c>
      <c r="E349" s="78">
        <f t="shared" si="90"/>
        <v>4000</v>
      </c>
    </row>
    <row r="350" spans="1:7" x14ac:dyDescent="0.25">
      <c r="A350" s="56" t="s">
        <v>125</v>
      </c>
      <c r="B350" s="78"/>
      <c r="C350" s="78"/>
      <c r="D350" s="78">
        <v>4000</v>
      </c>
      <c r="E350" s="78">
        <f t="shared" si="90"/>
        <v>4000</v>
      </c>
    </row>
    <row r="351" spans="1:7" x14ac:dyDescent="0.25">
      <c r="A351" s="56" t="s">
        <v>124</v>
      </c>
      <c r="B351" s="78"/>
      <c r="C351" s="78"/>
      <c r="D351" s="78">
        <v>2000</v>
      </c>
      <c r="E351" s="78">
        <f t="shared" si="90"/>
        <v>2000</v>
      </c>
    </row>
    <row r="352" spans="1:7" x14ac:dyDescent="0.25">
      <c r="A352" s="74" t="s">
        <v>173</v>
      </c>
      <c r="B352" s="75">
        <v>58000</v>
      </c>
      <c r="C352" s="75"/>
      <c r="D352" s="75">
        <v>0</v>
      </c>
      <c r="E352" s="75">
        <f t="shared" si="90"/>
        <v>-58000</v>
      </c>
    </row>
    <row r="353" spans="1:6" x14ac:dyDescent="0.25">
      <c r="A353" s="76" t="s">
        <v>103</v>
      </c>
      <c r="B353" s="77">
        <v>30000</v>
      </c>
      <c r="C353" s="77"/>
      <c r="D353" s="77">
        <v>0</v>
      </c>
      <c r="E353" s="77">
        <f t="shared" si="90"/>
        <v>-30000</v>
      </c>
    </row>
    <row r="354" spans="1:6" s="81" customFormat="1" x14ac:dyDescent="0.25">
      <c r="A354" s="79" t="s">
        <v>138</v>
      </c>
      <c r="B354" s="80">
        <f>B355</f>
        <v>30000</v>
      </c>
      <c r="C354" s="80">
        <f t="shared" ref="C354:E354" si="113">C355</f>
        <v>0</v>
      </c>
      <c r="D354" s="80">
        <f t="shared" si="113"/>
        <v>0</v>
      </c>
      <c r="E354" s="80">
        <f t="shared" si="113"/>
        <v>-30000</v>
      </c>
    </row>
    <row r="355" spans="1:6" x14ac:dyDescent="0.25">
      <c r="A355" s="56" t="s">
        <v>174</v>
      </c>
      <c r="B355" s="78">
        <v>30000</v>
      </c>
      <c r="C355" s="78"/>
      <c r="D355" s="78">
        <v>0</v>
      </c>
      <c r="E355" s="78">
        <f t="shared" si="90"/>
        <v>-30000</v>
      </c>
    </row>
    <row r="356" spans="1:6" x14ac:dyDescent="0.25">
      <c r="A356" s="93" t="s">
        <v>141</v>
      </c>
      <c r="B356" s="94">
        <v>25000</v>
      </c>
      <c r="C356" s="94"/>
      <c r="D356" s="94">
        <v>0</v>
      </c>
      <c r="E356" s="77">
        <f t="shared" si="90"/>
        <v>-25000</v>
      </c>
    </row>
    <row r="357" spans="1:6" s="81" customFormat="1" x14ac:dyDescent="0.25">
      <c r="A357" s="79" t="s">
        <v>138</v>
      </c>
      <c r="B357" s="80">
        <f>B358</f>
        <v>25000</v>
      </c>
      <c r="C357" s="80">
        <f t="shared" ref="C357:E357" si="114">C358</f>
        <v>0</v>
      </c>
      <c r="D357" s="80">
        <f t="shared" si="114"/>
        <v>0</v>
      </c>
      <c r="E357" s="80">
        <f t="shared" si="114"/>
        <v>-25000</v>
      </c>
    </row>
    <row r="358" spans="1:6" x14ac:dyDescent="0.25">
      <c r="A358" s="56" t="s">
        <v>174</v>
      </c>
      <c r="B358" s="78">
        <v>25000</v>
      </c>
      <c r="C358" s="78"/>
      <c r="D358" s="78">
        <v>0</v>
      </c>
      <c r="E358" s="78">
        <f t="shared" si="90"/>
        <v>-25000</v>
      </c>
    </row>
    <row r="359" spans="1:6" x14ac:dyDescent="0.25">
      <c r="A359" s="93" t="s">
        <v>144</v>
      </c>
      <c r="B359" s="94">
        <v>3000</v>
      </c>
      <c r="C359" s="94"/>
      <c r="D359" s="94">
        <v>0</v>
      </c>
      <c r="E359" s="77">
        <f t="shared" si="90"/>
        <v>-3000</v>
      </c>
    </row>
    <row r="360" spans="1:6" s="81" customFormat="1" x14ac:dyDescent="0.25">
      <c r="A360" s="79" t="s">
        <v>138</v>
      </c>
      <c r="B360" s="80">
        <f>B361</f>
        <v>3000</v>
      </c>
      <c r="C360" s="80">
        <f t="shared" ref="C360:E360" si="115">C361</f>
        <v>0</v>
      </c>
      <c r="D360" s="80">
        <f t="shared" si="115"/>
        <v>0</v>
      </c>
      <c r="E360" s="80">
        <f t="shared" si="115"/>
        <v>-3000</v>
      </c>
    </row>
    <row r="361" spans="1:6" x14ac:dyDescent="0.25">
      <c r="A361" s="56" t="s">
        <v>174</v>
      </c>
      <c r="B361" s="78">
        <v>3000</v>
      </c>
      <c r="C361" s="78"/>
      <c r="D361" s="78">
        <v>0</v>
      </c>
      <c r="E361" s="78">
        <f t="shared" si="90"/>
        <v>-3000</v>
      </c>
    </row>
    <row r="362" spans="1:6" x14ac:dyDescent="0.25">
      <c r="A362" s="74" t="s">
        <v>175</v>
      </c>
      <c r="B362" s="75"/>
      <c r="C362" s="75">
        <f>C363</f>
        <v>1953.22</v>
      </c>
      <c r="D362" s="75">
        <f>D363</f>
        <v>8000</v>
      </c>
      <c r="E362" s="75">
        <f t="shared" si="90"/>
        <v>8000</v>
      </c>
      <c r="F362" s="82"/>
    </row>
    <row r="363" spans="1:6" x14ac:dyDescent="0.25">
      <c r="A363" s="76" t="s">
        <v>162</v>
      </c>
      <c r="B363" s="77"/>
      <c r="C363" s="77">
        <f>C365+C367</f>
        <v>1953.22</v>
      </c>
      <c r="D363" s="77">
        <f>D365+D367</f>
        <v>8000</v>
      </c>
      <c r="E363" s="77">
        <f t="shared" si="90"/>
        <v>8000</v>
      </c>
    </row>
    <row r="364" spans="1:6" s="85" customFormat="1" x14ac:dyDescent="0.25">
      <c r="A364" s="79" t="s">
        <v>111</v>
      </c>
      <c r="B364" s="80">
        <f>B365</f>
        <v>0</v>
      </c>
      <c r="C364" s="80">
        <f t="shared" ref="C364:E364" si="116">C365</f>
        <v>1773.45</v>
      </c>
      <c r="D364" s="80">
        <f t="shared" si="116"/>
        <v>7500</v>
      </c>
      <c r="E364" s="80">
        <f t="shared" si="116"/>
        <v>7500</v>
      </c>
    </row>
    <row r="365" spans="1:6" x14ac:dyDescent="0.25">
      <c r="A365" s="56" t="s">
        <v>112</v>
      </c>
      <c r="B365" s="78"/>
      <c r="C365" s="78">
        <v>1773.45</v>
      </c>
      <c r="D365" s="78">
        <v>7500</v>
      </c>
      <c r="E365" s="78">
        <f t="shared" si="90"/>
        <v>7500</v>
      </c>
    </row>
    <row r="366" spans="1:6" s="85" customFormat="1" x14ac:dyDescent="0.25">
      <c r="A366" s="83" t="s">
        <v>131</v>
      </c>
      <c r="B366" s="84">
        <f>B367</f>
        <v>0</v>
      </c>
      <c r="C366" s="84">
        <f t="shared" ref="C366:E366" si="117">C367</f>
        <v>179.77</v>
      </c>
      <c r="D366" s="84">
        <f t="shared" si="117"/>
        <v>500</v>
      </c>
      <c r="E366" s="84">
        <f t="shared" si="117"/>
        <v>500</v>
      </c>
    </row>
    <row r="367" spans="1:6" x14ac:dyDescent="0.25">
      <c r="A367" s="56" t="s">
        <v>133</v>
      </c>
      <c r="B367" s="78"/>
      <c r="C367" s="78">
        <v>179.77</v>
      </c>
      <c r="D367" s="78">
        <v>500</v>
      </c>
      <c r="E367" s="78">
        <f t="shared" si="90"/>
        <v>500</v>
      </c>
    </row>
    <row r="368" spans="1:6" x14ac:dyDescent="0.25">
      <c r="F368" s="82"/>
    </row>
  </sheetData>
  <mergeCells count="2">
    <mergeCell ref="A1:F1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E8C81C04AFC24BB64507E823DB4BB6" ma:contentTypeVersion="3" ma:contentTypeDescription="Stvaranje novog dokumenta." ma:contentTypeScope="" ma:versionID="8e145f33353892754de97749a0691fd2">
  <xsd:schema xmlns:xsd="http://www.w3.org/2001/XMLSchema" xmlns:xs="http://www.w3.org/2001/XMLSchema" xmlns:p="http://schemas.microsoft.com/office/2006/metadata/properties" xmlns:ns3="fb20884a-7575-46d9-a85a-45ae576debc2" targetNamespace="http://schemas.microsoft.com/office/2006/metadata/properties" ma:root="true" ma:fieldsID="9078ab1f6b684380d428c924673c040e" ns3:_="">
    <xsd:import namespace="fb20884a-7575-46d9-a85a-45ae576deb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0884a-7575-46d9-a85a-45ae576deb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6DF6DC-05A3-4869-8775-A6A3BEC1F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20884a-7575-46d9-a85a-45ae576deb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4C3DE3-DE42-421C-932F-991026DEC3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4B1BCB-8CC6-429B-A6F6-4AB7F6CC8BA4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fb20884a-7575-46d9-a85a-45ae576debc2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DIO.</vt:lpstr>
      <vt:lpstr>'Prihodi i rashodi po izvorima'!Podrucje_ispisa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Marina Goreta</cp:lastModifiedBy>
  <cp:lastPrinted>2024-11-25T07:48:16Z</cp:lastPrinted>
  <dcterms:created xsi:type="dcterms:W3CDTF">2022-08-12T12:51:27Z</dcterms:created>
  <dcterms:modified xsi:type="dcterms:W3CDTF">2025-10-13T09:22:39Z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0x010100B2E8C81C04AFC24BB64507E823DB4BB6</vt:lpwstr>
  </property>
</Properties>
</file>